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Emilia\Desktop\2020\PLAN ACCION 2020\2do trimesrtre\DEFINITIVOS Y PUBLICAR\PLAN ACCION 2020 II TRIM\"/>
    </mc:Choice>
  </mc:AlternateContent>
  <xr:revisionPtr revIDLastSave="0" documentId="8_{D285F500-A65E-4C37-8127-D1A14C8AFD9D}" xr6:coauthVersionLast="45" xr6:coauthVersionMax="45" xr10:uidLastSave="{00000000-0000-0000-0000-000000000000}"/>
  <bookViews>
    <workbookView xWindow="-120" yWindow="-120" windowWidth="29040" windowHeight="15840" xr2:uid="{F201DD28-624F-4FED-83F7-5256826EAE90}"/>
  </bookViews>
  <sheets>
    <sheet name="PA OAP 2020 CR" sheetId="1" r:id="rId1"/>
  </sheets>
  <externalReferences>
    <externalReference r:id="rId2"/>
    <externalReference r:id="rId3"/>
  </externalReferences>
  <definedNames>
    <definedName name="_xlnm._FilterDatabase" localSheetId="0" hidden="1">'PA OAP 2020 CR'!$A$4:$AS$914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917" i="1" l="1"/>
  <c r="S918" i="1" s="1"/>
  <c r="M914" i="1"/>
  <c r="Q913" i="1" s="1"/>
  <c r="O913" i="1"/>
  <c r="O914" i="1" s="1"/>
  <c r="W912" i="1"/>
  <c r="R911" i="1"/>
  <c r="Q911" i="1"/>
  <c r="P911" i="1"/>
  <c r="O911" i="1"/>
  <c r="O912" i="1" s="1"/>
  <c r="P912" i="1" s="1"/>
  <c r="V910" i="1"/>
  <c r="AA905" i="1" s="1"/>
  <c r="U910" i="1"/>
  <c r="T910" i="1"/>
  <c r="S910" i="1"/>
  <c r="X905" i="1" s="1"/>
  <c r="V909" i="1"/>
  <c r="U909" i="1"/>
  <c r="T909" i="1"/>
  <c r="AF909" i="1" s="1"/>
  <c r="S909" i="1"/>
  <c r="W909" i="1" s="1"/>
  <c r="AS909" i="1" s="1"/>
  <c r="V908" i="1"/>
  <c r="U908" i="1"/>
  <c r="T908" i="1"/>
  <c r="S908" i="1"/>
  <c r="W908" i="1" s="1"/>
  <c r="AS908" i="1" s="1"/>
  <c r="AF907" i="1"/>
  <c r="V907" i="1"/>
  <c r="U907" i="1"/>
  <c r="T907" i="1"/>
  <c r="S907" i="1"/>
  <c r="W907" i="1" s="1"/>
  <c r="AS907" i="1" s="1"/>
  <c r="V906" i="1"/>
  <c r="U906" i="1"/>
  <c r="T906" i="1"/>
  <c r="S906" i="1"/>
  <c r="AB905" i="1"/>
  <c r="Z905" i="1"/>
  <c r="V905" i="1"/>
  <c r="U905" i="1"/>
  <c r="T905" i="1"/>
  <c r="S905" i="1"/>
  <c r="V904" i="1"/>
  <c r="U904" i="1"/>
  <c r="Z901" i="1" s="1"/>
  <c r="T904" i="1"/>
  <c r="S904" i="1"/>
  <c r="V903" i="1"/>
  <c r="U903" i="1"/>
  <c r="T903" i="1"/>
  <c r="AF903" i="1" s="1"/>
  <c r="S903" i="1"/>
  <c r="W903" i="1" s="1"/>
  <c r="AS903" i="1" s="1"/>
  <c r="V902" i="1"/>
  <c r="AA901" i="1" s="1"/>
  <c r="U902" i="1"/>
  <c r="T902" i="1"/>
  <c r="S902" i="1"/>
  <c r="X901" i="1" s="1"/>
  <c r="AF901" i="1"/>
  <c r="AB901" i="1"/>
  <c r="Y901" i="1"/>
  <c r="V901" i="1"/>
  <c r="U901" i="1"/>
  <c r="T901" i="1"/>
  <c r="S901" i="1"/>
  <c r="K901" i="1"/>
  <c r="V900" i="1"/>
  <c r="U900" i="1"/>
  <c r="T900" i="1"/>
  <c r="S900" i="1"/>
  <c r="V899" i="1"/>
  <c r="U899" i="1"/>
  <c r="T899" i="1"/>
  <c r="S899" i="1"/>
  <c r="V898" i="1"/>
  <c r="AA897" i="1" s="1"/>
  <c r="U898" i="1"/>
  <c r="Z897" i="1" s="1"/>
  <c r="T898" i="1"/>
  <c r="S898" i="1"/>
  <c r="X897" i="1" s="1"/>
  <c r="AF897" i="1"/>
  <c r="AB897" i="1"/>
  <c r="V897" i="1"/>
  <c r="U897" i="1"/>
  <c r="T897" i="1"/>
  <c r="S897" i="1"/>
  <c r="K897" i="1"/>
  <c r="V896" i="1"/>
  <c r="U896" i="1"/>
  <c r="T896" i="1"/>
  <c r="AF895" i="1" s="1"/>
  <c r="S896" i="1"/>
  <c r="W896" i="1" s="1"/>
  <c r="AS896" i="1" s="1"/>
  <c r="V895" i="1"/>
  <c r="U895" i="1"/>
  <c r="T895" i="1"/>
  <c r="S895" i="1"/>
  <c r="W895" i="1" s="1"/>
  <c r="AS895" i="1" s="1"/>
  <c r="V894" i="1"/>
  <c r="AA893" i="1" s="1"/>
  <c r="U894" i="1"/>
  <c r="T894" i="1"/>
  <c r="S894" i="1"/>
  <c r="X893" i="1" s="1"/>
  <c r="AF893" i="1"/>
  <c r="AB893" i="1"/>
  <c r="Z893" i="1"/>
  <c r="Y893" i="1"/>
  <c r="V893" i="1"/>
  <c r="U893" i="1"/>
  <c r="T893" i="1"/>
  <c r="S893" i="1"/>
  <c r="K893" i="1"/>
  <c r="V892" i="1"/>
  <c r="U892" i="1"/>
  <c r="T892" i="1"/>
  <c r="AF891" i="1" s="1"/>
  <c r="S892" i="1"/>
  <c r="V891" i="1"/>
  <c r="U891" i="1"/>
  <c r="T891" i="1"/>
  <c r="S891" i="1"/>
  <c r="W891" i="1" s="1"/>
  <c r="AS891" i="1" s="1"/>
  <c r="V890" i="1"/>
  <c r="AA889" i="1" s="1"/>
  <c r="U890" i="1"/>
  <c r="T890" i="1"/>
  <c r="S890" i="1"/>
  <c r="X889" i="1" s="1"/>
  <c r="AF889" i="1"/>
  <c r="AB889" i="1"/>
  <c r="Z889" i="1"/>
  <c r="Y889" i="1"/>
  <c r="V889" i="1"/>
  <c r="U889" i="1"/>
  <c r="T889" i="1"/>
  <c r="S889" i="1"/>
  <c r="W889" i="1" s="1"/>
  <c r="AS889" i="1" s="1"/>
  <c r="K889" i="1"/>
  <c r="V888" i="1"/>
  <c r="U888" i="1"/>
  <c r="T888" i="1"/>
  <c r="S888" i="1"/>
  <c r="V887" i="1"/>
  <c r="U887" i="1"/>
  <c r="T887" i="1"/>
  <c r="AF887" i="1" s="1"/>
  <c r="S887" i="1"/>
  <c r="W887" i="1" s="1"/>
  <c r="AS887" i="1" s="1"/>
  <c r="V886" i="1"/>
  <c r="AA885" i="1" s="1"/>
  <c r="U886" i="1"/>
  <c r="Z885" i="1" s="1"/>
  <c r="T886" i="1"/>
  <c r="S886" i="1"/>
  <c r="X885" i="1" s="1"/>
  <c r="AF885" i="1"/>
  <c r="AB885" i="1"/>
  <c r="Y885" i="1"/>
  <c r="V885" i="1"/>
  <c r="U885" i="1"/>
  <c r="T885" i="1"/>
  <c r="S885" i="1"/>
  <c r="K885" i="1"/>
  <c r="V884" i="1"/>
  <c r="U884" i="1"/>
  <c r="T884" i="1"/>
  <c r="Y881" i="1" s="1"/>
  <c r="S884" i="1"/>
  <c r="AF883" i="1"/>
  <c r="V883" i="1"/>
  <c r="U883" i="1"/>
  <c r="T883" i="1"/>
  <c r="S883" i="1"/>
  <c r="W883" i="1" s="1"/>
  <c r="AS883" i="1" s="1"/>
  <c r="V882" i="1"/>
  <c r="AA881" i="1" s="1"/>
  <c r="U882" i="1"/>
  <c r="Z881" i="1" s="1"/>
  <c r="T882" i="1"/>
  <c r="S882" i="1"/>
  <c r="AB881" i="1"/>
  <c r="X881" i="1"/>
  <c r="V881" i="1"/>
  <c r="U881" i="1"/>
  <c r="T881" i="1"/>
  <c r="AF881" i="1" s="1"/>
  <c r="S881" i="1"/>
  <c r="W881" i="1" s="1"/>
  <c r="AS881" i="1" s="1"/>
  <c r="K881" i="1"/>
  <c r="A881" i="1"/>
  <c r="V880" i="1"/>
  <c r="U880" i="1"/>
  <c r="T880" i="1"/>
  <c r="AF879" i="1" s="1"/>
  <c r="S880" i="1"/>
  <c r="X877" i="1" s="1"/>
  <c r="V879" i="1"/>
  <c r="U879" i="1"/>
  <c r="T879" i="1"/>
  <c r="S879" i="1"/>
  <c r="W879" i="1" s="1"/>
  <c r="AS879" i="1" s="1"/>
  <c r="V878" i="1"/>
  <c r="U878" i="1"/>
  <c r="T878" i="1"/>
  <c r="S878" i="1"/>
  <c r="AB877" i="1"/>
  <c r="AA877" i="1"/>
  <c r="Z877" i="1"/>
  <c r="V877" i="1"/>
  <c r="U877" i="1"/>
  <c r="T877" i="1"/>
  <c r="S877" i="1"/>
  <c r="V876" i="1"/>
  <c r="U876" i="1"/>
  <c r="T876" i="1"/>
  <c r="AF875" i="1" s="1"/>
  <c r="S876" i="1"/>
  <c r="W876" i="1" s="1"/>
  <c r="AS876" i="1" s="1"/>
  <c r="V875" i="1"/>
  <c r="U875" i="1"/>
  <c r="T875" i="1"/>
  <c r="S875" i="1"/>
  <c r="W875" i="1" s="1"/>
  <c r="AS875" i="1" s="1"/>
  <c r="V874" i="1"/>
  <c r="U874" i="1"/>
  <c r="Z867" i="1" s="1"/>
  <c r="T874" i="1"/>
  <c r="S874" i="1"/>
  <c r="AF873" i="1"/>
  <c r="V873" i="1"/>
  <c r="U873" i="1"/>
  <c r="T873" i="1"/>
  <c r="S873" i="1"/>
  <c r="V872" i="1"/>
  <c r="AA867" i="1" s="1"/>
  <c r="U872" i="1"/>
  <c r="T872" i="1"/>
  <c r="AF871" i="1" s="1"/>
  <c r="S872" i="1"/>
  <c r="V871" i="1"/>
  <c r="U871" i="1"/>
  <c r="T871" i="1"/>
  <c r="S871" i="1"/>
  <c r="W871" i="1" s="1"/>
  <c r="AS871" i="1" s="1"/>
  <c r="V870" i="1"/>
  <c r="U870" i="1"/>
  <c r="T870" i="1"/>
  <c r="S870" i="1"/>
  <c r="X867" i="1" s="1"/>
  <c r="AF869" i="1"/>
  <c r="V869" i="1"/>
  <c r="U869" i="1"/>
  <c r="T869" i="1"/>
  <c r="S869" i="1"/>
  <c r="W869" i="1" s="1"/>
  <c r="AS869" i="1" s="1"/>
  <c r="V868" i="1"/>
  <c r="U868" i="1"/>
  <c r="T868" i="1"/>
  <c r="S868" i="1"/>
  <c r="AB867" i="1"/>
  <c r="V867" i="1"/>
  <c r="U867" i="1"/>
  <c r="T867" i="1"/>
  <c r="S867" i="1"/>
  <c r="V866" i="1"/>
  <c r="U866" i="1"/>
  <c r="T866" i="1"/>
  <c r="S866" i="1"/>
  <c r="V865" i="1"/>
  <c r="U865" i="1"/>
  <c r="T865" i="1"/>
  <c r="AF865" i="1" s="1"/>
  <c r="S865" i="1"/>
  <c r="W865" i="1" s="1"/>
  <c r="AS865" i="1" s="1"/>
  <c r="V864" i="1"/>
  <c r="U864" i="1"/>
  <c r="T864" i="1"/>
  <c r="S864" i="1"/>
  <c r="W864" i="1" s="1"/>
  <c r="AS864" i="1" s="1"/>
  <c r="AF863" i="1"/>
  <c r="V863" i="1"/>
  <c r="U863" i="1"/>
  <c r="T863" i="1"/>
  <c r="S863" i="1"/>
  <c r="W863" i="1" s="1"/>
  <c r="AS863" i="1" s="1"/>
  <c r="V862" i="1"/>
  <c r="AA861" i="1" s="1"/>
  <c r="U862" i="1"/>
  <c r="T862" i="1"/>
  <c r="S862" i="1"/>
  <c r="W862" i="1" s="1"/>
  <c r="AS862" i="1" s="1"/>
  <c r="AB861" i="1"/>
  <c r="Y861" i="1"/>
  <c r="X861" i="1"/>
  <c r="V861" i="1"/>
  <c r="U861" i="1"/>
  <c r="T861" i="1"/>
  <c r="AF861" i="1" s="1"/>
  <c r="S861" i="1"/>
  <c r="W861" i="1" s="1"/>
  <c r="AS861" i="1" s="1"/>
  <c r="V860" i="1"/>
  <c r="AA857" i="1" s="1"/>
  <c r="U860" i="1"/>
  <c r="T860" i="1"/>
  <c r="S860" i="1"/>
  <c r="W860" i="1" s="1"/>
  <c r="AS860" i="1" s="1"/>
  <c r="AF859" i="1"/>
  <c r="V859" i="1"/>
  <c r="U859" i="1"/>
  <c r="T859" i="1"/>
  <c r="S859" i="1"/>
  <c r="V858" i="1"/>
  <c r="U858" i="1"/>
  <c r="T858" i="1"/>
  <c r="AF857" i="1" s="1"/>
  <c r="S858" i="1"/>
  <c r="X857" i="1" s="1"/>
  <c r="AG857" i="1"/>
  <c r="AH857" i="1" s="1"/>
  <c r="AB857" i="1"/>
  <c r="Z857" i="1"/>
  <c r="Y857" i="1"/>
  <c r="V857" i="1"/>
  <c r="U857" i="1"/>
  <c r="T857" i="1"/>
  <c r="S857" i="1"/>
  <c r="W857" i="1" s="1"/>
  <c r="AS857" i="1" s="1"/>
  <c r="V856" i="1"/>
  <c r="U856" i="1"/>
  <c r="T856" i="1"/>
  <c r="AF855" i="1" s="1"/>
  <c r="S856" i="1"/>
  <c r="X851" i="1" s="1"/>
  <c r="V855" i="1"/>
  <c r="U855" i="1"/>
  <c r="T855" i="1"/>
  <c r="S855" i="1"/>
  <c r="W855" i="1" s="1"/>
  <c r="AS855" i="1" s="1"/>
  <c r="V854" i="1"/>
  <c r="U854" i="1"/>
  <c r="T854" i="1"/>
  <c r="S854" i="1"/>
  <c r="V853" i="1"/>
  <c r="U853" i="1"/>
  <c r="T853" i="1"/>
  <c r="AF853" i="1" s="1"/>
  <c r="S853" i="1"/>
  <c r="W853" i="1" s="1"/>
  <c r="AS853" i="1" s="1"/>
  <c r="V852" i="1"/>
  <c r="U852" i="1"/>
  <c r="Z851" i="1" s="1"/>
  <c r="T852" i="1"/>
  <c r="S852" i="1"/>
  <c r="AG851" i="1"/>
  <c r="AB851" i="1"/>
  <c r="AA851" i="1"/>
  <c r="V851" i="1"/>
  <c r="U851" i="1"/>
  <c r="T851" i="1"/>
  <c r="AF851" i="1" s="1"/>
  <c r="S851" i="1"/>
  <c r="W851" i="1" s="1"/>
  <c r="AS851" i="1" s="1"/>
  <c r="V850" i="1"/>
  <c r="U850" i="1"/>
  <c r="T850" i="1"/>
  <c r="Y847" i="1" s="1"/>
  <c r="S850" i="1"/>
  <c r="AF849" i="1"/>
  <c r="V849" i="1"/>
  <c r="U849" i="1"/>
  <c r="T849" i="1"/>
  <c r="S849" i="1"/>
  <c r="W849" i="1" s="1"/>
  <c r="AS849" i="1" s="1"/>
  <c r="V848" i="1"/>
  <c r="AA847" i="1" s="1"/>
  <c r="U848" i="1"/>
  <c r="Z847" i="1" s="1"/>
  <c r="T848" i="1"/>
  <c r="S848" i="1"/>
  <c r="AS847" i="1"/>
  <c r="AB847" i="1"/>
  <c r="X847" i="1"/>
  <c r="V847" i="1"/>
  <c r="U847" i="1"/>
  <c r="T847" i="1"/>
  <c r="AF847" i="1" s="1"/>
  <c r="S847" i="1"/>
  <c r="W847" i="1" s="1"/>
  <c r="V846" i="1"/>
  <c r="U846" i="1"/>
  <c r="Z843" i="1" s="1"/>
  <c r="T846" i="1"/>
  <c r="S846" i="1"/>
  <c r="V845" i="1"/>
  <c r="U845" i="1"/>
  <c r="T845" i="1"/>
  <c r="AF845" i="1" s="1"/>
  <c r="S845" i="1"/>
  <c r="V844" i="1"/>
  <c r="U844" i="1"/>
  <c r="T844" i="1"/>
  <c r="S844" i="1"/>
  <c r="X843" i="1" s="1"/>
  <c r="AB843" i="1"/>
  <c r="Y843" i="1"/>
  <c r="V843" i="1"/>
  <c r="U843" i="1"/>
  <c r="T843" i="1"/>
  <c r="AF843" i="1" s="1"/>
  <c r="AG843" i="1" s="1"/>
  <c r="AH843" i="1" s="1"/>
  <c r="S843" i="1"/>
  <c r="V842" i="1"/>
  <c r="U842" i="1"/>
  <c r="T842" i="1"/>
  <c r="AF841" i="1" s="1"/>
  <c r="S842" i="1"/>
  <c r="X833" i="1" s="1"/>
  <c r="V841" i="1"/>
  <c r="U841" i="1"/>
  <c r="T841" i="1"/>
  <c r="S841" i="1"/>
  <c r="V840" i="1"/>
  <c r="U840" i="1"/>
  <c r="T840" i="1"/>
  <c r="Y833" i="1" s="1"/>
  <c r="S840" i="1"/>
  <c r="AF839" i="1"/>
  <c r="V839" i="1"/>
  <c r="U839" i="1"/>
  <c r="T839" i="1"/>
  <c r="S839" i="1"/>
  <c r="V838" i="1"/>
  <c r="U838" i="1"/>
  <c r="T838" i="1"/>
  <c r="S838" i="1"/>
  <c r="W838" i="1" s="1"/>
  <c r="AS838" i="1" s="1"/>
  <c r="AF837" i="1"/>
  <c r="V837" i="1"/>
  <c r="U837" i="1"/>
  <c r="T837" i="1"/>
  <c r="S837" i="1"/>
  <c r="W837" i="1" s="1"/>
  <c r="AS837" i="1" s="1"/>
  <c r="V836" i="1"/>
  <c r="U836" i="1"/>
  <c r="Z833" i="1" s="1"/>
  <c r="T836" i="1"/>
  <c r="S836" i="1"/>
  <c r="AF835" i="1"/>
  <c r="V835" i="1"/>
  <c r="U835" i="1"/>
  <c r="T835" i="1"/>
  <c r="S835" i="1"/>
  <c r="V834" i="1"/>
  <c r="AA833" i="1" s="1"/>
  <c r="U834" i="1"/>
  <c r="T834" i="1"/>
  <c r="S834" i="1"/>
  <c r="AB833" i="1"/>
  <c r="V833" i="1"/>
  <c r="U833" i="1"/>
  <c r="T833" i="1"/>
  <c r="AF833" i="1" s="1"/>
  <c r="AG833" i="1" s="1"/>
  <c r="AH833" i="1" s="1"/>
  <c r="S833" i="1"/>
  <c r="V832" i="1"/>
  <c r="U832" i="1"/>
  <c r="T832" i="1"/>
  <c r="AF831" i="1" s="1"/>
  <c r="S832" i="1"/>
  <c r="V831" i="1"/>
  <c r="U831" i="1"/>
  <c r="T831" i="1"/>
  <c r="S831" i="1"/>
  <c r="V830" i="1"/>
  <c r="U830" i="1"/>
  <c r="T830" i="1"/>
  <c r="AF829" i="1" s="1"/>
  <c r="S830" i="1"/>
  <c r="X825" i="1" s="1"/>
  <c r="V829" i="1"/>
  <c r="U829" i="1"/>
  <c r="T829" i="1"/>
  <c r="S829" i="1"/>
  <c r="V828" i="1"/>
  <c r="U828" i="1"/>
  <c r="T828" i="1"/>
  <c r="S828" i="1"/>
  <c r="W828" i="1" s="1"/>
  <c r="AS828" i="1" s="1"/>
  <c r="V827" i="1"/>
  <c r="U827" i="1"/>
  <c r="T827" i="1"/>
  <c r="AF827" i="1" s="1"/>
  <c r="S827" i="1"/>
  <c r="W827" i="1" s="1"/>
  <c r="AS827" i="1" s="1"/>
  <c r="V826" i="1"/>
  <c r="U826" i="1"/>
  <c r="Z825" i="1" s="1"/>
  <c r="T826" i="1"/>
  <c r="S826" i="1"/>
  <c r="AB825" i="1"/>
  <c r="AA825" i="1"/>
  <c r="V825" i="1"/>
  <c r="U825" i="1"/>
  <c r="T825" i="1"/>
  <c r="AF825" i="1" s="1"/>
  <c r="S825" i="1"/>
  <c r="W825" i="1" s="1"/>
  <c r="AS825" i="1" s="1"/>
  <c r="V824" i="1"/>
  <c r="U824" i="1"/>
  <c r="T824" i="1"/>
  <c r="S824" i="1"/>
  <c r="V823" i="1"/>
  <c r="U823" i="1"/>
  <c r="T823" i="1"/>
  <c r="AF823" i="1" s="1"/>
  <c r="S823" i="1"/>
  <c r="V822" i="1"/>
  <c r="AA817" i="1" s="1"/>
  <c r="U822" i="1"/>
  <c r="T822" i="1"/>
  <c r="S822" i="1"/>
  <c r="V821" i="1"/>
  <c r="U821" i="1"/>
  <c r="T821" i="1"/>
  <c r="S821" i="1"/>
  <c r="W821" i="1" s="1"/>
  <c r="AS821" i="1" s="1"/>
  <c r="V820" i="1"/>
  <c r="U820" i="1"/>
  <c r="T820" i="1"/>
  <c r="S820" i="1"/>
  <c r="V819" i="1"/>
  <c r="U819" i="1"/>
  <c r="T819" i="1"/>
  <c r="S819" i="1"/>
  <c r="W819" i="1" s="1"/>
  <c r="AS819" i="1" s="1"/>
  <c r="V818" i="1"/>
  <c r="U818" i="1"/>
  <c r="Z817" i="1" s="1"/>
  <c r="T818" i="1"/>
  <c r="S818" i="1"/>
  <c r="X817" i="1" s="1"/>
  <c r="AF817" i="1"/>
  <c r="AB817" i="1"/>
  <c r="V817" i="1"/>
  <c r="U817" i="1"/>
  <c r="T817" i="1"/>
  <c r="S817" i="1"/>
  <c r="W817" i="1" s="1"/>
  <c r="AS817" i="1" s="1"/>
  <c r="V816" i="1"/>
  <c r="U816" i="1"/>
  <c r="Z813" i="1" s="1"/>
  <c r="T816" i="1"/>
  <c r="S816" i="1"/>
  <c r="X813" i="1" s="1"/>
  <c r="V815" i="1"/>
  <c r="U815" i="1"/>
  <c r="T815" i="1"/>
  <c r="AF815" i="1" s="1"/>
  <c r="S815" i="1"/>
  <c r="V814" i="1"/>
  <c r="AA813" i="1" s="1"/>
  <c r="U814" i="1"/>
  <c r="T814" i="1"/>
  <c r="Y813" i="1" s="1"/>
  <c r="S814" i="1"/>
  <c r="AB813" i="1"/>
  <c r="V813" i="1"/>
  <c r="U813" i="1"/>
  <c r="T813" i="1"/>
  <c r="S813" i="1"/>
  <c r="W813" i="1" s="1"/>
  <c r="AS813" i="1" s="1"/>
  <c r="V812" i="1"/>
  <c r="U812" i="1"/>
  <c r="T812" i="1"/>
  <c r="S812" i="1"/>
  <c r="W812" i="1" s="1"/>
  <c r="AS812" i="1" s="1"/>
  <c r="V811" i="1"/>
  <c r="U811" i="1"/>
  <c r="T811" i="1"/>
  <c r="AF811" i="1" s="1"/>
  <c r="S811" i="1"/>
  <c r="V810" i="1"/>
  <c r="AA805" i="1" s="1"/>
  <c r="U810" i="1"/>
  <c r="T810" i="1"/>
  <c r="S810" i="1"/>
  <c r="AS809" i="1"/>
  <c r="AF809" i="1"/>
  <c r="V809" i="1"/>
  <c r="U809" i="1"/>
  <c r="T809" i="1"/>
  <c r="S809" i="1"/>
  <c r="W809" i="1" s="1"/>
  <c r="V808" i="1"/>
  <c r="U808" i="1"/>
  <c r="Z805" i="1" s="1"/>
  <c r="T808" i="1"/>
  <c r="S808" i="1"/>
  <c r="AF807" i="1"/>
  <c r="V807" i="1"/>
  <c r="U807" i="1"/>
  <c r="T807" i="1"/>
  <c r="S807" i="1"/>
  <c r="W807" i="1" s="1"/>
  <c r="AS807" i="1" s="1"/>
  <c r="V806" i="1"/>
  <c r="U806" i="1"/>
  <c r="T806" i="1"/>
  <c r="S806" i="1"/>
  <c r="AB805" i="1"/>
  <c r="V805" i="1"/>
  <c r="U805" i="1"/>
  <c r="T805" i="1"/>
  <c r="S805" i="1"/>
  <c r="W805" i="1" s="1"/>
  <c r="AS805" i="1" s="1"/>
  <c r="V804" i="1"/>
  <c r="U804" i="1"/>
  <c r="T804" i="1"/>
  <c r="S804" i="1"/>
  <c r="X799" i="1" s="1"/>
  <c r="AF803" i="1"/>
  <c r="V803" i="1"/>
  <c r="U803" i="1"/>
  <c r="T803" i="1"/>
  <c r="S803" i="1"/>
  <c r="V802" i="1"/>
  <c r="AA799" i="1" s="1"/>
  <c r="U802" i="1"/>
  <c r="T802" i="1"/>
  <c r="S802" i="1"/>
  <c r="V801" i="1"/>
  <c r="U801" i="1"/>
  <c r="T801" i="1"/>
  <c r="S801" i="1"/>
  <c r="W801" i="1" s="1"/>
  <c r="AS801" i="1" s="1"/>
  <c r="V800" i="1"/>
  <c r="U800" i="1"/>
  <c r="T800" i="1"/>
  <c r="S800" i="1"/>
  <c r="W800" i="1" s="1"/>
  <c r="AS800" i="1" s="1"/>
  <c r="AB799" i="1"/>
  <c r="Z799" i="1"/>
  <c r="V799" i="1"/>
  <c r="U799" i="1"/>
  <c r="T799" i="1"/>
  <c r="AF799" i="1" s="1"/>
  <c r="S799" i="1"/>
  <c r="W799" i="1" s="1"/>
  <c r="AS799" i="1" s="1"/>
  <c r="V798" i="1"/>
  <c r="U798" i="1"/>
  <c r="T798" i="1"/>
  <c r="AF797" i="1" s="1"/>
  <c r="S798" i="1"/>
  <c r="V797" i="1"/>
  <c r="U797" i="1"/>
  <c r="T797" i="1"/>
  <c r="S797" i="1"/>
  <c r="W797" i="1" s="1"/>
  <c r="AS797" i="1" s="1"/>
  <c r="V796" i="1"/>
  <c r="U796" i="1"/>
  <c r="Z793" i="1" s="1"/>
  <c r="T796" i="1"/>
  <c r="S796" i="1"/>
  <c r="X793" i="1" s="1"/>
  <c r="V795" i="1"/>
  <c r="U795" i="1"/>
  <c r="T795" i="1"/>
  <c r="AF795" i="1" s="1"/>
  <c r="S795" i="1"/>
  <c r="V794" i="1"/>
  <c r="AA793" i="1" s="1"/>
  <c r="U794" i="1"/>
  <c r="T794" i="1"/>
  <c r="S794" i="1"/>
  <c r="AF793" i="1"/>
  <c r="AG793" i="1" s="1"/>
  <c r="AB793" i="1"/>
  <c r="Y793" i="1"/>
  <c r="V793" i="1"/>
  <c r="U793" i="1"/>
  <c r="T793" i="1"/>
  <c r="S793" i="1"/>
  <c r="W793" i="1" s="1"/>
  <c r="AS793" i="1" s="1"/>
  <c r="V792" i="1"/>
  <c r="U792" i="1"/>
  <c r="T792" i="1"/>
  <c r="S792" i="1"/>
  <c r="AF791" i="1"/>
  <c r="V791" i="1"/>
  <c r="U791" i="1"/>
  <c r="T791" i="1"/>
  <c r="S791" i="1"/>
  <c r="V790" i="1"/>
  <c r="U790" i="1"/>
  <c r="T790" i="1"/>
  <c r="AF789" i="1" s="1"/>
  <c r="S790" i="1"/>
  <c r="V789" i="1"/>
  <c r="U789" i="1"/>
  <c r="T789" i="1"/>
  <c r="S789" i="1"/>
  <c r="W789" i="1" s="1"/>
  <c r="AS789" i="1" s="1"/>
  <c r="V788" i="1"/>
  <c r="U788" i="1"/>
  <c r="Z783" i="1" s="1"/>
  <c r="T788" i="1"/>
  <c r="S788" i="1"/>
  <c r="W788" i="1" s="1"/>
  <c r="AS788" i="1" s="1"/>
  <c r="AF787" i="1"/>
  <c r="V787" i="1"/>
  <c r="U787" i="1"/>
  <c r="T787" i="1"/>
  <c r="S787" i="1"/>
  <c r="V786" i="1"/>
  <c r="U786" i="1"/>
  <c r="T786" i="1"/>
  <c r="S786" i="1"/>
  <c r="W786" i="1" s="1"/>
  <c r="AS786" i="1" s="1"/>
  <c r="V785" i="1"/>
  <c r="U785" i="1"/>
  <c r="T785" i="1"/>
  <c r="S785" i="1"/>
  <c r="V784" i="1"/>
  <c r="U784" i="1"/>
  <c r="T784" i="1"/>
  <c r="S784" i="1"/>
  <c r="W784" i="1" s="1"/>
  <c r="AS784" i="1" s="1"/>
  <c r="AB783" i="1"/>
  <c r="X783" i="1"/>
  <c r="V783" i="1"/>
  <c r="U783" i="1"/>
  <c r="T783" i="1"/>
  <c r="AF783" i="1" s="1"/>
  <c r="S783" i="1"/>
  <c r="W783" i="1" s="1"/>
  <c r="AS783" i="1" s="1"/>
  <c r="V782" i="1"/>
  <c r="U782" i="1"/>
  <c r="T782" i="1"/>
  <c r="AF781" i="1" s="1"/>
  <c r="S782" i="1"/>
  <c r="V781" i="1"/>
  <c r="U781" i="1"/>
  <c r="T781" i="1"/>
  <c r="S781" i="1"/>
  <c r="W781" i="1" s="1"/>
  <c r="AS781" i="1" s="1"/>
  <c r="V780" i="1"/>
  <c r="U780" i="1"/>
  <c r="T780" i="1"/>
  <c r="S780" i="1"/>
  <c r="W780" i="1" s="1"/>
  <c r="AS780" i="1" s="1"/>
  <c r="V779" i="1"/>
  <c r="U779" i="1"/>
  <c r="T779" i="1"/>
  <c r="AF779" i="1" s="1"/>
  <c r="S779" i="1"/>
  <c r="V778" i="1"/>
  <c r="AA775" i="1" s="1"/>
  <c r="U778" i="1"/>
  <c r="T778" i="1"/>
  <c r="S778" i="1"/>
  <c r="V777" i="1"/>
  <c r="U777" i="1"/>
  <c r="T777" i="1"/>
  <c r="S777" i="1"/>
  <c r="W777" i="1" s="1"/>
  <c r="AS777" i="1" s="1"/>
  <c r="V776" i="1"/>
  <c r="U776" i="1"/>
  <c r="T776" i="1"/>
  <c r="S776" i="1"/>
  <c r="W776" i="1" s="1"/>
  <c r="AS776" i="1" s="1"/>
  <c r="AB775" i="1"/>
  <c r="Z775" i="1"/>
  <c r="X775" i="1"/>
  <c r="V775" i="1"/>
  <c r="U775" i="1"/>
  <c r="T775" i="1"/>
  <c r="AF775" i="1" s="1"/>
  <c r="S775" i="1"/>
  <c r="W775" i="1" s="1"/>
  <c r="AS775" i="1" s="1"/>
  <c r="V774" i="1"/>
  <c r="U774" i="1"/>
  <c r="T774" i="1"/>
  <c r="S774" i="1"/>
  <c r="AF773" i="1"/>
  <c r="V773" i="1"/>
  <c r="U773" i="1"/>
  <c r="T773" i="1"/>
  <c r="S773" i="1"/>
  <c r="W773" i="1" s="1"/>
  <c r="AS773" i="1" s="1"/>
  <c r="V772" i="1"/>
  <c r="U772" i="1"/>
  <c r="T772" i="1"/>
  <c r="S772" i="1"/>
  <c r="W772" i="1" s="1"/>
  <c r="AS772" i="1" s="1"/>
  <c r="AF771" i="1"/>
  <c r="V771" i="1"/>
  <c r="U771" i="1"/>
  <c r="T771" i="1"/>
  <c r="S771" i="1"/>
  <c r="V770" i="1"/>
  <c r="AA769" i="1" s="1"/>
  <c r="U770" i="1"/>
  <c r="T770" i="1"/>
  <c r="S770" i="1"/>
  <c r="W770" i="1" s="1"/>
  <c r="AS770" i="1" s="1"/>
  <c r="AB769" i="1"/>
  <c r="Y769" i="1"/>
  <c r="X769" i="1"/>
  <c r="V769" i="1"/>
  <c r="U769" i="1"/>
  <c r="T769" i="1"/>
  <c r="AF769" i="1" s="1"/>
  <c r="AG769" i="1" s="1"/>
  <c r="S769" i="1"/>
  <c r="V768" i="1"/>
  <c r="U768" i="1"/>
  <c r="T768" i="1"/>
  <c r="AF767" i="1" s="1"/>
  <c r="S768" i="1"/>
  <c r="V767" i="1"/>
  <c r="U767" i="1"/>
  <c r="T767" i="1"/>
  <c r="S767" i="1"/>
  <c r="W767" i="1" s="1"/>
  <c r="AS767" i="1" s="1"/>
  <c r="V766" i="1"/>
  <c r="U766" i="1"/>
  <c r="T766" i="1"/>
  <c r="S766" i="1"/>
  <c r="V765" i="1"/>
  <c r="U765" i="1"/>
  <c r="T765" i="1"/>
  <c r="AF765" i="1" s="1"/>
  <c r="S765" i="1"/>
  <c r="V764" i="1"/>
  <c r="U764" i="1"/>
  <c r="T764" i="1"/>
  <c r="AF763" i="1" s="1"/>
  <c r="S764" i="1"/>
  <c r="W764" i="1" s="1"/>
  <c r="AS764" i="1" s="1"/>
  <c r="V763" i="1"/>
  <c r="U763" i="1"/>
  <c r="T763" i="1"/>
  <c r="S763" i="1"/>
  <c r="V762" i="1"/>
  <c r="U762" i="1"/>
  <c r="T762" i="1"/>
  <c r="S762" i="1"/>
  <c r="AB761" i="1"/>
  <c r="Z761" i="1"/>
  <c r="V761" i="1"/>
  <c r="U761" i="1"/>
  <c r="T761" i="1"/>
  <c r="S761" i="1"/>
  <c r="V760" i="1"/>
  <c r="U760" i="1"/>
  <c r="T760" i="1"/>
  <c r="AF759" i="1" s="1"/>
  <c r="S760" i="1"/>
  <c r="X753" i="1" s="1"/>
  <c r="V759" i="1"/>
  <c r="U759" i="1"/>
  <c r="T759" i="1"/>
  <c r="S759" i="1"/>
  <c r="V758" i="1"/>
  <c r="U758" i="1"/>
  <c r="T758" i="1"/>
  <c r="Y753" i="1" s="1"/>
  <c r="S758" i="1"/>
  <c r="W758" i="1" s="1"/>
  <c r="AS758" i="1" s="1"/>
  <c r="V757" i="1"/>
  <c r="U757" i="1"/>
  <c r="T757" i="1"/>
  <c r="S757" i="1"/>
  <c r="W757" i="1" s="1"/>
  <c r="AS757" i="1" s="1"/>
  <c r="V756" i="1"/>
  <c r="U756" i="1"/>
  <c r="Z753" i="1" s="1"/>
  <c r="T756" i="1"/>
  <c r="S756" i="1"/>
  <c r="W756" i="1" s="1"/>
  <c r="AS756" i="1" s="1"/>
  <c r="AF755" i="1"/>
  <c r="V755" i="1"/>
  <c r="U755" i="1"/>
  <c r="T755" i="1"/>
  <c r="S755" i="1"/>
  <c r="V754" i="1"/>
  <c r="U754" i="1"/>
  <c r="T754" i="1"/>
  <c r="S754" i="1"/>
  <c r="W754" i="1" s="1"/>
  <c r="AS754" i="1" s="1"/>
  <c r="AB753" i="1"/>
  <c r="AA753" i="1"/>
  <c r="V753" i="1"/>
  <c r="U753" i="1"/>
  <c r="T753" i="1"/>
  <c r="AF753" i="1" s="1"/>
  <c r="S753" i="1"/>
  <c r="W753" i="1" s="1"/>
  <c r="AS753" i="1" s="1"/>
  <c r="V752" i="1"/>
  <c r="U752" i="1"/>
  <c r="T752" i="1"/>
  <c r="S752" i="1"/>
  <c r="AF751" i="1"/>
  <c r="V751" i="1"/>
  <c r="U751" i="1"/>
  <c r="T751" i="1"/>
  <c r="S751" i="1"/>
  <c r="V750" i="1"/>
  <c r="AA747" i="1" s="1"/>
  <c r="U750" i="1"/>
  <c r="T750" i="1"/>
  <c r="AF749" i="1" s="1"/>
  <c r="S750" i="1"/>
  <c r="V749" i="1"/>
  <c r="U749" i="1"/>
  <c r="T749" i="1"/>
  <c r="S749" i="1"/>
  <c r="W749" i="1" s="1"/>
  <c r="AS749" i="1" s="1"/>
  <c r="V748" i="1"/>
  <c r="U748" i="1"/>
  <c r="T748" i="1"/>
  <c r="S748" i="1"/>
  <c r="X747" i="1" s="1"/>
  <c r="AF747" i="1"/>
  <c r="AG747" i="1" s="1"/>
  <c r="AH747" i="1" s="1"/>
  <c r="AB747" i="1"/>
  <c r="Z747" i="1"/>
  <c r="Y747" i="1"/>
  <c r="V747" i="1"/>
  <c r="U747" i="1"/>
  <c r="T747" i="1"/>
  <c r="S747" i="1"/>
  <c r="V746" i="1"/>
  <c r="U746" i="1"/>
  <c r="T746" i="1"/>
  <c r="AF745" i="1" s="1"/>
  <c r="S746" i="1"/>
  <c r="V745" i="1"/>
  <c r="U745" i="1"/>
  <c r="T745" i="1"/>
  <c r="S745" i="1"/>
  <c r="W745" i="1" s="1"/>
  <c r="AS745" i="1" s="1"/>
  <c r="V744" i="1"/>
  <c r="U744" i="1"/>
  <c r="T744" i="1"/>
  <c r="S744" i="1"/>
  <c r="AF743" i="1"/>
  <c r="V743" i="1"/>
  <c r="U743" i="1"/>
  <c r="T743" i="1"/>
  <c r="S743" i="1"/>
  <c r="W743" i="1" s="1"/>
  <c r="AS743" i="1" s="1"/>
  <c r="V742" i="1"/>
  <c r="AA735" i="1" s="1"/>
  <c r="U742" i="1"/>
  <c r="T742" i="1"/>
  <c r="S742" i="1"/>
  <c r="V741" i="1"/>
  <c r="U741" i="1"/>
  <c r="T741" i="1"/>
  <c r="AF741" i="1" s="1"/>
  <c r="S741" i="1"/>
  <c r="V740" i="1"/>
  <c r="U740" i="1"/>
  <c r="T740" i="1"/>
  <c r="AF739" i="1" s="1"/>
  <c r="S740" i="1"/>
  <c r="W740" i="1" s="1"/>
  <c r="AS740" i="1" s="1"/>
  <c r="V739" i="1"/>
  <c r="U739" i="1"/>
  <c r="T739" i="1"/>
  <c r="S739" i="1"/>
  <c r="V738" i="1"/>
  <c r="U738" i="1"/>
  <c r="T738" i="1"/>
  <c r="AF737" i="1" s="1"/>
  <c r="S738" i="1"/>
  <c r="V737" i="1"/>
  <c r="U737" i="1"/>
  <c r="T737" i="1"/>
  <c r="S737" i="1"/>
  <c r="W737" i="1" s="1"/>
  <c r="AS737" i="1" s="1"/>
  <c r="V736" i="1"/>
  <c r="U736" i="1"/>
  <c r="Z735" i="1" s="1"/>
  <c r="T736" i="1"/>
  <c r="S736" i="1"/>
  <c r="AB735" i="1"/>
  <c r="V735" i="1"/>
  <c r="U735" i="1"/>
  <c r="T735" i="1"/>
  <c r="S735" i="1"/>
  <c r="V734" i="1"/>
  <c r="U734" i="1"/>
  <c r="T734" i="1"/>
  <c r="S734" i="1"/>
  <c r="V733" i="1"/>
  <c r="U733" i="1"/>
  <c r="T733" i="1"/>
  <c r="AF733" i="1" s="1"/>
  <c r="S733" i="1"/>
  <c r="V732" i="1"/>
  <c r="U732" i="1"/>
  <c r="T732" i="1"/>
  <c r="AF731" i="1" s="1"/>
  <c r="S732" i="1"/>
  <c r="W732" i="1" s="1"/>
  <c r="AS732" i="1" s="1"/>
  <c r="V731" i="1"/>
  <c r="U731" i="1"/>
  <c r="T731" i="1"/>
  <c r="S731" i="1"/>
  <c r="V730" i="1"/>
  <c r="U730" i="1"/>
  <c r="T730" i="1"/>
  <c r="AF729" i="1" s="1"/>
  <c r="S730" i="1"/>
  <c r="V729" i="1"/>
  <c r="U729" i="1"/>
  <c r="T729" i="1"/>
  <c r="S729" i="1"/>
  <c r="W729" i="1" s="1"/>
  <c r="AS729" i="1" s="1"/>
  <c r="V728" i="1"/>
  <c r="U728" i="1"/>
  <c r="T728" i="1"/>
  <c r="AF727" i="1" s="1"/>
  <c r="S728" i="1"/>
  <c r="V727" i="1"/>
  <c r="U727" i="1"/>
  <c r="T727" i="1"/>
  <c r="S727" i="1"/>
  <c r="W727" i="1" s="1"/>
  <c r="AS727" i="1" s="1"/>
  <c r="V726" i="1"/>
  <c r="U726" i="1"/>
  <c r="T726" i="1"/>
  <c r="S726" i="1"/>
  <c r="W726" i="1" s="1"/>
  <c r="AS726" i="1" s="1"/>
  <c r="V725" i="1"/>
  <c r="U725" i="1"/>
  <c r="T725" i="1"/>
  <c r="AF725" i="1" s="1"/>
  <c r="S725" i="1"/>
  <c r="V724" i="1"/>
  <c r="U724" i="1"/>
  <c r="T724" i="1"/>
  <c r="AF723" i="1" s="1"/>
  <c r="S724" i="1"/>
  <c r="V723" i="1"/>
  <c r="U723" i="1"/>
  <c r="T723" i="1"/>
  <c r="S723" i="1"/>
  <c r="V722" i="1"/>
  <c r="U722" i="1"/>
  <c r="T722" i="1"/>
  <c r="AF721" i="1" s="1"/>
  <c r="S722" i="1"/>
  <c r="AB721" i="1"/>
  <c r="AA721" i="1"/>
  <c r="Z721" i="1"/>
  <c r="V721" i="1"/>
  <c r="U721" i="1"/>
  <c r="T721" i="1"/>
  <c r="S721" i="1"/>
  <c r="V720" i="1"/>
  <c r="U720" i="1"/>
  <c r="T720" i="1"/>
  <c r="S720" i="1"/>
  <c r="W720" i="1" s="1"/>
  <c r="AS720" i="1" s="1"/>
  <c r="AF719" i="1"/>
  <c r="V719" i="1"/>
  <c r="U719" i="1"/>
  <c r="T719" i="1"/>
  <c r="S719" i="1"/>
  <c r="W719" i="1" s="1"/>
  <c r="AS719" i="1" s="1"/>
  <c r="V718" i="1"/>
  <c r="U718" i="1"/>
  <c r="T718" i="1"/>
  <c r="S718" i="1"/>
  <c r="V717" i="1"/>
  <c r="U717" i="1"/>
  <c r="T717" i="1"/>
  <c r="AF717" i="1" s="1"/>
  <c r="S717" i="1"/>
  <c r="V716" i="1"/>
  <c r="U716" i="1"/>
  <c r="T716" i="1"/>
  <c r="S716" i="1"/>
  <c r="W716" i="1" s="1"/>
  <c r="AS716" i="1" s="1"/>
  <c r="AF715" i="1"/>
  <c r="V715" i="1"/>
  <c r="U715" i="1"/>
  <c r="T715" i="1"/>
  <c r="S715" i="1"/>
  <c r="W715" i="1" s="1"/>
  <c r="AS715" i="1" s="1"/>
  <c r="V714" i="1"/>
  <c r="U714" i="1"/>
  <c r="T714" i="1"/>
  <c r="AF713" i="1" s="1"/>
  <c r="S714" i="1"/>
  <c r="W714" i="1" s="1"/>
  <c r="AS714" i="1" s="1"/>
  <c r="V713" i="1"/>
  <c r="U713" i="1"/>
  <c r="T713" i="1"/>
  <c r="S713" i="1"/>
  <c r="W713" i="1" s="1"/>
  <c r="AS713" i="1" s="1"/>
  <c r="V712" i="1"/>
  <c r="U712" i="1"/>
  <c r="T712" i="1"/>
  <c r="AF711" i="1" s="1"/>
  <c r="S712" i="1"/>
  <c r="W712" i="1" s="1"/>
  <c r="AS712" i="1" s="1"/>
  <c r="V711" i="1"/>
  <c r="U711" i="1"/>
  <c r="T711" i="1"/>
  <c r="S711" i="1"/>
  <c r="W711" i="1" s="1"/>
  <c r="AS711" i="1" s="1"/>
  <c r="V710" i="1"/>
  <c r="U710" i="1"/>
  <c r="T710" i="1"/>
  <c r="AF709" i="1" s="1"/>
  <c r="S710" i="1"/>
  <c r="V709" i="1"/>
  <c r="U709" i="1"/>
  <c r="T709" i="1"/>
  <c r="S709" i="1"/>
  <c r="W709" i="1" s="1"/>
  <c r="AS709" i="1" s="1"/>
  <c r="V708" i="1"/>
  <c r="U708" i="1"/>
  <c r="T708" i="1"/>
  <c r="S708" i="1"/>
  <c r="V707" i="1"/>
  <c r="U707" i="1"/>
  <c r="T707" i="1"/>
  <c r="AF707" i="1" s="1"/>
  <c r="S707" i="1"/>
  <c r="V706" i="1"/>
  <c r="U706" i="1"/>
  <c r="T706" i="1"/>
  <c r="S706" i="1"/>
  <c r="W706" i="1" s="1"/>
  <c r="AS706" i="1" s="1"/>
  <c r="AB705" i="1"/>
  <c r="Z705" i="1"/>
  <c r="X705" i="1"/>
  <c r="V705" i="1"/>
  <c r="U705" i="1"/>
  <c r="T705" i="1"/>
  <c r="S705" i="1"/>
  <c r="V704" i="1"/>
  <c r="U704" i="1"/>
  <c r="T704" i="1"/>
  <c r="AF703" i="1" s="1"/>
  <c r="S704" i="1"/>
  <c r="V703" i="1"/>
  <c r="U703" i="1"/>
  <c r="T703" i="1"/>
  <c r="S703" i="1"/>
  <c r="W703" i="1" s="1"/>
  <c r="AS703" i="1" s="1"/>
  <c r="V702" i="1"/>
  <c r="U702" i="1"/>
  <c r="T702" i="1"/>
  <c r="Y697" i="1" s="1"/>
  <c r="S702" i="1"/>
  <c r="W702" i="1" s="1"/>
  <c r="AS702" i="1" s="1"/>
  <c r="V701" i="1"/>
  <c r="U701" i="1"/>
  <c r="T701" i="1"/>
  <c r="AF701" i="1" s="1"/>
  <c r="AG697" i="1" s="1"/>
  <c r="S701" i="1"/>
  <c r="V700" i="1"/>
  <c r="U700" i="1"/>
  <c r="T700" i="1"/>
  <c r="AF699" i="1" s="1"/>
  <c r="S700" i="1"/>
  <c r="V699" i="1"/>
  <c r="U699" i="1"/>
  <c r="T699" i="1"/>
  <c r="S699" i="1"/>
  <c r="W699" i="1" s="1"/>
  <c r="AS699" i="1" s="1"/>
  <c r="V698" i="1"/>
  <c r="U698" i="1"/>
  <c r="Z697" i="1" s="1"/>
  <c r="T698" i="1"/>
  <c r="S698" i="1"/>
  <c r="AB697" i="1"/>
  <c r="V697" i="1"/>
  <c r="U697" i="1"/>
  <c r="T697" i="1"/>
  <c r="AF697" i="1" s="1"/>
  <c r="S697" i="1"/>
  <c r="V696" i="1"/>
  <c r="U696" i="1"/>
  <c r="T696" i="1"/>
  <c r="S696" i="1"/>
  <c r="V695" i="1"/>
  <c r="U695" i="1"/>
  <c r="T695" i="1"/>
  <c r="S695" i="1"/>
  <c r="W695" i="1" s="1"/>
  <c r="AS695" i="1" s="1"/>
  <c r="V694" i="1"/>
  <c r="U694" i="1"/>
  <c r="T694" i="1"/>
  <c r="S694" i="1"/>
  <c r="W694" i="1" s="1"/>
  <c r="AS694" i="1" s="1"/>
  <c r="AF693" i="1"/>
  <c r="V693" i="1"/>
  <c r="U693" i="1"/>
  <c r="T693" i="1"/>
  <c r="S693" i="1"/>
  <c r="V692" i="1"/>
  <c r="U692" i="1"/>
  <c r="T692" i="1"/>
  <c r="AF691" i="1" s="1"/>
  <c r="S692" i="1"/>
  <c r="W692" i="1" s="1"/>
  <c r="AS692" i="1" s="1"/>
  <c r="V691" i="1"/>
  <c r="U691" i="1"/>
  <c r="T691" i="1"/>
  <c r="S691" i="1"/>
  <c r="V690" i="1"/>
  <c r="U690" i="1"/>
  <c r="Z689" i="1" s="1"/>
  <c r="T690" i="1"/>
  <c r="S690" i="1"/>
  <c r="W690" i="1" s="1"/>
  <c r="AS690" i="1" s="1"/>
  <c r="AB689" i="1"/>
  <c r="X689" i="1"/>
  <c r="V689" i="1"/>
  <c r="U689" i="1"/>
  <c r="T689" i="1"/>
  <c r="AF689" i="1" s="1"/>
  <c r="S689" i="1"/>
  <c r="V688" i="1"/>
  <c r="AA685" i="1" s="1"/>
  <c r="U688" i="1"/>
  <c r="T688" i="1"/>
  <c r="S688" i="1"/>
  <c r="W688" i="1" s="1"/>
  <c r="AS688" i="1" s="1"/>
  <c r="V687" i="1"/>
  <c r="U687" i="1"/>
  <c r="T687" i="1"/>
  <c r="S687" i="1"/>
  <c r="V686" i="1"/>
  <c r="U686" i="1"/>
  <c r="Z685" i="1" s="1"/>
  <c r="T686" i="1"/>
  <c r="S686" i="1"/>
  <c r="W686" i="1" s="1"/>
  <c r="AS686" i="1" s="1"/>
  <c r="AB685" i="1"/>
  <c r="X685" i="1"/>
  <c r="V685" i="1"/>
  <c r="U685" i="1"/>
  <c r="T685" i="1"/>
  <c r="AF685" i="1" s="1"/>
  <c r="S685" i="1"/>
  <c r="V684" i="1"/>
  <c r="AA677" i="1" s="1"/>
  <c r="U684" i="1"/>
  <c r="T684" i="1"/>
  <c r="AF683" i="1" s="1"/>
  <c r="S684" i="1"/>
  <c r="W684" i="1" s="1"/>
  <c r="AS684" i="1" s="1"/>
  <c r="V683" i="1"/>
  <c r="U683" i="1"/>
  <c r="T683" i="1"/>
  <c r="S683" i="1"/>
  <c r="V682" i="1"/>
  <c r="U682" i="1"/>
  <c r="T682" i="1"/>
  <c r="S682" i="1"/>
  <c r="W682" i="1" s="1"/>
  <c r="AS682" i="1" s="1"/>
  <c r="AF681" i="1"/>
  <c r="V681" i="1"/>
  <c r="U681" i="1"/>
  <c r="T681" i="1"/>
  <c r="S681" i="1"/>
  <c r="W681" i="1" s="1"/>
  <c r="AS681" i="1" s="1"/>
  <c r="V680" i="1"/>
  <c r="U680" i="1"/>
  <c r="T680" i="1"/>
  <c r="AF679" i="1" s="1"/>
  <c r="S680" i="1"/>
  <c r="V679" i="1"/>
  <c r="U679" i="1"/>
  <c r="T679" i="1"/>
  <c r="S679" i="1"/>
  <c r="W679" i="1" s="1"/>
  <c r="AS679" i="1" s="1"/>
  <c r="V678" i="1"/>
  <c r="U678" i="1"/>
  <c r="T678" i="1"/>
  <c r="S678" i="1"/>
  <c r="X677" i="1" s="1"/>
  <c r="AB677" i="1"/>
  <c r="Z677" i="1"/>
  <c r="V677" i="1"/>
  <c r="U677" i="1"/>
  <c r="T677" i="1"/>
  <c r="AF677" i="1" s="1"/>
  <c r="S677" i="1"/>
  <c r="W677" i="1" s="1"/>
  <c r="AS677" i="1" s="1"/>
  <c r="V676" i="1"/>
  <c r="U676" i="1"/>
  <c r="T676" i="1"/>
  <c r="AF675" i="1" s="1"/>
  <c r="S676" i="1"/>
  <c r="V675" i="1"/>
  <c r="U675" i="1"/>
  <c r="T675" i="1"/>
  <c r="S675" i="1"/>
  <c r="W675" i="1" s="1"/>
  <c r="AS675" i="1" s="1"/>
  <c r="V674" i="1"/>
  <c r="U674" i="1"/>
  <c r="T674" i="1"/>
  <c r="S674" i="1"/>
  <c r="W674" i="1" s="1"/>
  <c r="AS674" i="1" s="1"/>
  <c r="V673" i="1"/>
  <c r="U673" i="1"/>
  <c r="T673" i="1"/>
  <c r="AF673" i="1" s="1"/>
  <c r="S673" i="1"/>
  <c r="V672" i="1"/>
  <c r="AA671" i="1" s="1"/>
  <c r="U672" i="1"/>
  <c r="T672" i="1"/>
  <c r="S672" i="1"/>
  <c r="AF671" i="1"/>
  <c r="AB671" i="1"/>
  <c r="Z671" i="1"/>
  <c r="Y671" i="1"/>
  <c r="X671" i="1"/>
  <c r="V671" i="1"/>
  <c r="U671" i="1"/>
  <c r="T671" i="1"/>
  <c r="S671" i="1"/>
  <c r="V670" i="1"/>
  <c r="U670" i="1"/>
  <c r="Z663" i="1" s="1"/>
  <c r="T670" i="1"/>
  <c r="S670" i="1"/>
  <c r="W670" i="1" s="1"/>
  <c r="AS670" i="1" s="1"/>
  <c r="AF669" i="1"/>
  <c r="V669" i="1"/>
  <c r="U669" i="1"/>
  <c r="T669" i="1"/>
  <c r="S669" i="1"/>
  <c r="W669" i="1" s="1"/>
  <c r="AS669" i="1" s="1"/>
  <c r="V668" i="1"/>
  <c r="U668" i="1"/>
  <c r="T668" i="1"/>
  <c r="AF667" i="1" s="1"/>
  <c r="S668" i="1"/>
  <c r="V667" i="1"/>
  <c r="U667" i="1"/>
  <c r="T667" i="1"/>
  <c r="S667" i="1"/>
  <c r="W667" i="1" s="1"/>
  <c r="AS667" i="1" s="1"/>
  <c r="V666" i="1"/>
  <c r="U666" i="1"/>
  <c r="T666" i="1"/>
  <c r="S666" i="1"/>
  <c r="X663" i="1" s="1"/>
  <c r="V665" i="1"/>
  <c r="U665" i="1"/>
  <c r="T665" i="1"/>
  <c r="AF665" i="1" s="1"/>
  <c r="S665" i="1"/>
  <c r="V664" i="1"/>
  <c r="AA663" i="1" s="1"/>
  <c r="U664" i="1"/>
  <c r="T664" i="1"/>
  <c r="S664" i="1"/>
  <c r="AB663" i="1"/>
  <c r="V663" i="1"/>
  <c r="U663" i="1"/>
  <c r="T663" i="1"/>
  <c r="S663" i="1"/>
  <c r="V662" i="1"/>
  <c r="U662" i="1"/>
  <c r="T662" i="1"/>
  <c r="AF661" i="1" s="1"/>
  <c r="S662" i="1"/>
  <c r="W662" i="1" s="1"/>
  <c r="AS662" i="1" s="1"/>
  <c r="V661" i="1"/>
  <c r="U661" i="1"/>
  <c r="T661" i="1"/>
  <c r="S661" i="1"/>
  <c r="V660" i="1"/>
  <c r="U660" i="1"/>
  <c r="Z659" i="1" s="1"/>
  <c r="T660" i="1"/>
  <c r="S660" i="1"/>
  <c r="X659" i="1" s="1"/>
  <c r="AF659" i="1"/>
  <c r="AB659" i="1"/>
  <c r="AA659" i="1"/>
  <c r="Y659" i="1"/>
  <c r="V659" i="1"/>
  <c r="U659" i="1"/>
  <c r="T659" i="1"/>
  <c r="S659" i="1"/>
  <c r="W659" i="1" s="1"/>
  <c r="AS659" i="1" s="1"/>
  <c r="V658" i="1"/>
  <c r="U658" i="1"/>
  <c r="Z651" i="1" s="1"/>
  <c r="T658" i="1"/>
  <c r="S658" i="1"/>
  <c r="W658" i="1" s="1"/>
  <c r="AS658" i="1" s="1"/>
  <c r="AF657" i="1"/>
  <c r="V657" i="1"/>
  <c r="U657" i="1"/>
  <c r="T657" i="1"/>
  <c r="S657" i="1"/>
  <c r="V656" i="1"/>
  <c r="U656" i="1"/>
  <c r="T656" i="1"/>
  <c r="AF655" i="1" s="1"/>
  <c r="S656" i="1"/>
  <c r="W656" i="1" s="1"/>
  <c r="AS656" i="1" s="1"/>
  <c r="V655" i="1"/>
  <c r="U655" i="1"/>
  <c r="T655" i="1"/>
  <c r="S655" i="1"/>
  <c r="V654" i="1"/>
  <c r="U654" i="1"/>
  <c r="T654" i="1"/>
  <c r="S654" i="1"/>
  <c r="X651" i="1" s="1"/>
  <c r="AF653" i="1"/>
  <c r="V653" i="1"/>
  <c r="U653" i="1"/>
  <c r="T653" i="1"/>
  <c r="S653" i="1"/>
  <c r="W653" i="1" s="1"/>
  <c r="AS653" i="1" s="1"/>
  <c r="V652" i="1"/>
  <c r="U652" i="1"/>
  <c r="T652" i="1"/>
  <c r="S652" i="1"/>
  <c r="AB651" i="1"/>
  <c r="V651" i="1"/>
  <c r="U651" i="1"/>
  <c r="T651" i="1"/>
  <c r="S651" i="1"/>
  <c r="V650" i="1"/>
  <c r="U650" i="1"/>
  <c r="T650" i="1"/>
  <c r="AF649" i="1" s="1"/>
  <c r="S650" i="1"/>
  <c r="V649" i="1"/>
  <c r="U649" i="1"/>
  <c r="T649" i="1"/>
  <c r="S649" i="1"/>
  <c r="W649" i="1" s="1"/>
  <c r="AS649" i="1" s="1"/>
  <c r="V648" i="1"/>
  <c r="U648" i="1"/>
  <c r="T648" i="1"/>
  <c r="S648" i="1"/>
  <c r="W648" i="1" s="1"/>
  <c r="AS648" i="1" s="1"/>
  <c r="AF647" i="1"/>
  <c r="V647" i="1"/>
  <c r="U647" i="1"/>
  <c r="T647" i="1"/>
  <c r="S647" i="1"/>
  <c r="V646" i="1"/>
  <c r="U646" i="1"/>
  <c r="T646" i="1"/>
  <c r="S646" i="1"/>
  <c r="W646" i="1" s="1"/>
  <c r="AS646" i="1" s="1"/>
  <c r="AB645" i="1"/>
  <c r="Z645" i="1"/>
  <c r="X645" i="1"/>
  <c r="V645" i="1"/>
  <c r="U645" i="1"/>
  <c r="T645" i="1"/>
  <c r="S645" i="1"/>
  <c r="V644" i="1"/>
  <c r="U644" i="1"/>
  <c r="T644" i="1"/>
  <c r="AF643" i="1" s="1"/>
  <c r="S644" i="1"/>
  <c r="V643" i="1"/>
  <c r="U643" i="1"/>
  <c r="T643" i="1"/>
  <c r="S643" i="1"/>
  <c r="W643" i="1" s="1"/>
  <c r="AS643" i="1" s="1"/>
  <c r="V642" i="1"/>
  <c r="U642" i="1"/>
  <c r="T642" i="1"/>
  <c r="S642" i="1"/>
  <c r="W642" i="1" s="1"/>
  <c r="AS642" i="1" s="1"/>
  <c r="V641" i="1"/>
  <c r="U641" i="1"/>
  <c r="T641" i="1"/>
  <c r="AF641" i="1" s="1"/>
  <c r="S641" i="1"/>
  <c r="V640" i="1"/>
  <c r="AA637" i="1" s="1"/>
  <c r="U640" i="1"/>
  <c r="T640" i="1"/>
  <c r="S640" i="1"/>
  <c r="AF639" i="1"/>
  <c r="V639" i="1"/>
  <c r="U639" i="1"/>
  <c r="T639" i="1"/>
  <c r="S639" i="1"/>
  <c r="W639" i="1" s="1"/>
  <c r="AS639" i="1" s="1"/>
  <c r="V638" i="1"/>
  <c r="U638" i="1"/>
  <c r="T638" i="1"/>
  <c r="S638" i="1"/>
  <c r="X637" i="1" s="1"/>
  <c r="AF637" i="1"/>
  <c r="AB637" i="1"/>
  <c r="Y637" i="1"/>
  <c r="V637" i="1"/>
  <c r="U637" i="1"/>
  <c r="T637" i="1"/>
  <c r="S637" i="1"/>
  <c r="W637" i="1" s="1"/>
  <c r="AS637" i="1" s="1"/>
  <c r="V636" i="1"/>
  <c r="U636" i="1"/>
  <c r="Z629" i="1" s="1"/>
  <c r="T636" i="1"/>
  <c r="S636" i="1"/>
  <c r="W636" i="1" s="1"/>
  <c r="AS636" i="1" s="1"/>
  <c r="AF635" i="1"/>
  <c r="V635" i="1"/>
  <c r="U635" i="1"/>
  <c r="T635" i="1"/>
  <c r="S635" i="1"/>
  <c r="V634" i="1"/>
  <c r="U634" i="1"/>
  <c r="T634" i="1"/>
  <c r="AF633" i="1" s="1"/>
  <c r="S634" i="1"/>
  <c r="W634" i="1" s="1"/>
  <c r="AS634" i="1" s="1"/>
  <c r="V633" i="1"/>
  <c r="U633" i="1"/>
  <c r="T633" i="1"/>
  <c r="S633" i="1"/>
  <c r="V632" i="1"/>
  <c r="U632" i="1"/>
  <c r="T632" i="1"/>
  <c r="S632" i="1"/>
  <c r="X629" i="1" s="1"/>
  <c r="AF631" i="1"/>
  <c r="V631" i="1"/>
  <c r="U631" i="1"/>
  <c r="T631" i="1"/>
  <c r="S631" i="1"/>
  <c r="W631" i="1" s="1"/>
  <c r="AS631" i="1" s="1"/>
  <c r="V630" i="1"/>
  <c r="U630" i="1"/>
  <c r="T630" i="1"/>
  <c r="S630" i="1"/>
  <c r="AB629" i="1"/>
  <c r="V629" i="1"/>
  <c r="U629" i="1"/>
  <c r="T629" i="1"/>
  <c r="S629" i="1"/>
  <c r="V628" i="1"/>
  <c r="U628" i="1"/>
  <c r="T628" i="1"/>
  <c r="AF627" i="1" s="1"/>
  <c r="S628" i="1"/>
  <c r="V627" i="1"/>
  <c r="U627" i="1"/>
  <c r="T627" i="1"/>
  <c r="S627" i="1"/>
  <c r="W627" i="1" s="1"/>
  <c r="AS627" i="1" s="1"/>
  <c r="V626" i="1"/>
  <c r="U626" i="1"/>
  <c r="T626" i="1"/>
  <c r="S626" i="1"/>
  <c r="AF625" i="1"/>
  <c r="V625" i="1"/>
  <c r="U625" i="1"/>
  <c r="T625" i="1"/>
  <c r="S625" i="1"/>
  <c r="V624" i="1"/>
  <c r="U624" i="1"/>
  <c r="T624" i="1"/>
  <c r="AF623" i="1" s="1"/>
  <c r="S624" i="1"/>
  <c r="W624" i="1" s="1"/>
  <c r="AS624" i="1" s="1"/>
  <c r="V623" i="1"/>
  <c r="U623" i="1"/>
  <c r="T623" i="1"/>
  <c r="S623" i="1"/>
  <c r="W623" i="1" s="1"/>
  <c r="AS623" i="1" s="1"/>
  <c r="V622" i="1"/>
  <c r="U622" i="1"/>
  <c r="T622" i="1"/>
  <c r="S622" i="1"/>
  <c r="X621" i="1" s="1"/>
  <c r="AF621" i="1"/>
  <c r="AD621" i="1"/>
  <c r="AB621" i="1"/>
  <c r="Z621" i="1"/>
  <c r="V621" i="1"/>
  <c r="U621" i="1"/>
  <c r="T621" i="1"/>
  <c r="S621" i="1"/>
  <c r="V620" i="1"/>
  <c r="U620" i="1"/>
  <c r="T620" i="1"/>
  <c r="S620" i="1"/>
  <c r="AF619" i="1"/>
  <c r="V619" i="1"/>
  <c r="U619" i="1"/>
  <c r="T619" i="1"/>
  <c r="S619" i="1"/>
  <c r="W619" i="1" s="1"/>
  <c r="AS619" i="1" s="1"/>
  <c r="V618" i="1"/>
  <c r="U618" i="1"/>
  <c r="Z615" i="1" s="1"/>
  <c r="T618" i="1"/>
  <c r="S618" i="1"/>
  <c r="AF617" i="1"/>
  <c r="AG615" i="1" s="1"/>
  <c r="AH615" i="1" s="1"/>
  <c r="V617" i="1"/>
  <c r="U617" i="1"/>
  <c r="T617" i="1"/>
  <c r="S617" i="1"/>
  <c r="V616" i="1"/>
  <c r="U616" i="1"/>
  <c r="T616" i="1"/>
  <c r="Y615" i="1" s="1"/>
  <c r="S616" i="1"/>
  <c r="W616" i="1" s="1"/>
  <c r="AS616" i="1" s="1"/>
  <c r="AF615" i="1"/>
  <c r="AB615" i="1"/>
  <c r="X615" i="1"/>
  <c r="V615" i="1"/>
  <c r="U615" i="1"/>
  <c r="T615" i="1"/>
  <c r="S615" i="1"/>
  <c r="V614" i="1"/>
  <c r="U614" i="1"/>
  <c r="T614" i="1"/>
  <c r="AF613" i="1" s="1"/>
  <c r="S614" i="1"/>
  <c r="V613" i="1"/>
  <c r="U613" i="1"/>
  <c r="T613" i="1"/>
  <c r="S613" i="1"/>
  <c r="W613" i="1" s="1"/>
  <c r="AS613" i="1" s="1"/>
  <c r="V612" i="1"/>
  <c r="U612" i="1"/>
  <c r="T612" i="1"/>
  <c r="S612" i="1"/>
  <c r="W612" i="1" s="1"/>
  <c r="AS612" i="1" s="1"/>
  <c r="AF611" i="1"/>
  <c r="V611" i="1"/>
  <c r="U611" i="1"/>
  <c r="T611" i="1"/>
  <c r="S611" i="1"/>
  <c r="V610" i="1"/>
  <c r="U610" i="1"/>
  <c r="T610" i="1"/>
  <c r="S610" i="1"/>
  <c r="W610" i="1" s="1"/>
  <c r="Z609" i="1"/>
  <c r="X609" i="1"/>
  <c r="V609" i="1"/>
  <c r="U609" i="1"/>
  <c r="T609" i="1"/>
  <c r="S609" i="1"/>
  <c r="V608" i="1"/>
  <c r="AA597" i="1" s="1"/>
  <c r="U608" i="1"/>
  <c r="T608" i="1"/>
  <c r="S608" i="1"/>
  <c r="AF607" i="1"/>
  <c r="V607" i="1"/>
  <c r="U607" i="1"/>
  <c r="T607" i="1"/>
  <c r="S607" i="1"/>
  <c r="W607" i="1" s="1"/>
  <c r="AS607" i="1" s="1"/>
  <c r="V606" i="1"/>
  <c r="U606" i="1"/>
  <c r="T606" i="1"/>
  <c r="S606" i="1"/>
  <c r="W606" i="1" s="1"/>
  <c r="AS606" i="1" s="1"/>
  <c r="AF605" i="1"/>
  <c r="V605" i="1"/>
  <c r="U605" i="1"/>
  <c r="T605" i="1"/>
  <c r="S605" i="1"/>
  <c r="V604" i="1"/>
  <c r="U604" i="1"/>
  <c r="T604" i="1"/>
  <c r="S604" i="1"/>
  <c r="W604" i="1" s="1"/>
  <c r="AS604" i="1" s="1"/>
  <c r="AF603" i="1"/>
  <c r="V603" i="1"/>
  <c r="U603" i="1"/>
  <c r="T603" i="1"/>
  <c r="S603" i="1"/>
  <c r="W603" i="1" s="1"/>
  <c r="AS603" i="1" s="1"/>
  <c r="V602" i="1"/>
  <c r="U602" i="1"/>
  <c r="T602" i="1"/>
  <c r="S602" i="1"/>
  <c r="W602" i="1" s="1"/>
  <c r="AS602" i="1" s="1"/>
  <c r="AF601" i="1"/>
  <c r="V601" i="1"/>
  <c r="U601" i="1"/>
  <c r="T601" i="1"/>
  <c r="S601" i="1"/>
  <c r="V600" i="1"/>
  <c r="U600" i="1"/>
  <c r="T600" i="1"/>
  <c r="S600" i="1"/>
  <c r="W600" i="1" s="1"/>
  <c r="AS600" i="1" s="1"/>
  <c r="AF599" i="1"/>
  <c r="V599" i="1"/>
  <c r="U599" i="1"/>
  <c r="T599" i="1"/>
  <c r="S599" i="1"/>
  <c r="W599" i="1" s="1"/>
  <c r="AS599" i="1" s="1"/>
  <c r="V598" i="1"/>
  <c r="U598" i="1"/>
  <c r="Z597" i="1" s="1"/>
  <c r="T598" i="1"/>
  <c r="S598" i="1"/>
  <c r="AF597" i="1"/>
  <c r="AG597" i="1" s="1"/>
  <c r="AH597" i="1" s="1"/>
  <c r="Y597" i="1"/>
  <c r="V597" i="1"/>
  <c r="U597" i="1"/>
  <c r="T597" i="1"/>
  <c r="S597" i="1"/>
  <c r="W597" i="1" s="1"/>
  <c r="AS597" i="1" s="1"/>
  <c r="V596" i="1"/>
  <c r="U596" i="1"/>
  <c r="Z589" i="1" s="1"/>
  <c r="T596" i="1"/>
  <c r="S596" i="1"/>
  <c r="W596" i="1" s="1"/>
  <c r="AS596" i="1" s="1"/>
  <c r="V595" i="1"/>
  <c r="U595" i="1"/>
  <c r="T595" i="1"/>
  <c r="AF595" i="1" s="1"/>
  <c r="S595" i="1"/>
  <c r="V594" i="1"/>
  <c r="U594" i="1"/>
  <c r="T594" i="1"/>
  <c r="AF593" i="1" s="1"/>
  <c r="S594" i="1"/>
  <c r="W594" i="1" s="1"/>
  <c r="AS594" i="1" s="1"/>
  <c r="V593" i="1"/>
  <c r="U593" i="1"/>
  <c r="T593" i="1"/>
  <c r="S593" i="1"/>
  <c r="W593" i="1" s="1"/>
  <c r="AS593" i="1" s="1"/>
  <c r="V592" i="1"/>
  <c r="U592" i="1"/>
  <c r="T592" i="1"/>
  <c r="S592" i="1"/>
  <c r="W592" i="1" s="1"/>
  <c r="AS592" i="1" s="1"/>
  <c r="AF591" i="1"/>
  <c r="V591" i="1"/>
  <c r="U591" i="1"/>
  <c r="T591" i="1"/>
  <c r="S591" i="1"/>
  <c r="W591" i="1" s="1"/>
  <c r="AS591" i="1" s="1"/>
  <c r="V590" i="1"/>
  <c r="AA589" i="1" s="1"/>
  <c r="U590" i="1"/>
  <c r="T590" i="1"/>
  <c r="S590" i="1"/>
  <c r="AS589" i="1"/>
  <c r="AB589" i="1"/>
  <c r="X589" i="1"/>
  <c r="V589" i="1"/>
  <c r="U589" i="1"/>
  <c r="T589" i="1"/>
  <c r="S589" i="1"/>
  <c r="W589" i="1" s="1"/>
  <c r="V588" i="1"/>
  <c r="AA581" i="1" s="1"/>
  <c r="U588" i="1"/>
  <c r="T588" i="1"/>
  <c r="AF587" i="1" s="1"/>
  <c r="S588" i="1"/>
  <c r="V587" i="1"/>
  <c r="U587" i="1"/>
  <c r="T587" i="1"/>
  <c r="S587" i="1"/>
  <c r="W587" i="1" s="1"/>
  <c r="AS587" i="1" s="1"/>
  <c r="V586" i="1"/>
  <c r="U586" i="1"/>
  <c r="T586" i="1"/>
  <c r="S586" i="1"/>
  <c r="W586" i="1" s="1"/>
  <c r="AS586" i="1" s="1"/>
  <c r="V585" i="1"/>
  <c r="U585" i="1"/>
  <c r="T585" i="1"/>
  <c r="AF585" i="1" s="1"/>
  <c r="S585" i="1"/>
  <c r="V584" i="1"/>
  <c r="U584" i="1"/>
  <c r="T584" i="1"/>
  <c r="AF583" i="1" s="1"/>
  <c r="S584" i="1"/>
  <c r="W584" i="1" s="1"/>
  <c r="AS584" i="1" s="1"/>
  <c r="V583" i="1"/>
  <c r="U583" i="1"/>
  <c r="T583" i="1"/>
  <c r="S583" i="1"/>
  <c r="V582" i="1"/>
  <c r="U582" i="1"/>
  <c r="T582" i="1"/>
  <c r="S582" i="1"/>
  <c r="AF581" i="1"/>
  <c r="AB581" i="1"/>
  <c r="Y581" i="1"/>
  <c r="V581" i="1"/>
  <c r="U581" i="1"/>
  <c r="T581" i="1"/>
  <c r="S581" i="1"/>
  <c r="W581" i="1" s="1"/>
  <c r="AS581" i="1" s="1"/>
  <c r="V580" i="1"/>
  <c r="U580" i="1"/>
  <c r="T580" i="1"/>
  <c r="S580" i="1"/>
  <c r="W580" i="1" s="1"/>
  <c r="AS580" i="1" s="1"/>
  <c r="V579" i="1"/>
  <c r="U579" i="1"/>
  <c r="T579" i="1"/>
  <c r="AF579" i="1" s="1"/>
  <c r="S579" i="1"/>
  <c r="V578" i="1"/>
  <c r="U578" i="1"/>
  <c r="T578" i="1"/>
  <c r="AF577" i="1" s="1"/>
  <c r="S578" i="1"/>
  <c r="W578" i="1" s="1"/>
  <c r="AS578" i="1" s="1"/>
  <c r="V577" i="1"/>
  <c r="U577" i="1"/>
  <c r="T577" i="1"/>
  <c r="S577" i="1"/>
  <c r="W577" i="1" s="1"/>
  <c r="AS577" i="1" s="1"/>
  <c r="V576" i="1"/>
  <c r="U576" i="1"/>
  <c r="T576" i="1"/>
  <c r="S576" i="1"/>
  <c r="W576" i="1" s="1"/>
  <c r="AS576" i="1" s="1"/>
  <c r="AF575" i="1"/>
  <c r="V575" i="1"/>
  <c r="U575" i="1"/>
  <c r="T575" i="1"/>
  <c r="S575" i="1"/>
  <c r="W575" i="1" s="1"/>
  <c r="AS575" i="1" s="1"/>
  <c r="V574" i="1"/>
  <c r="U574" i="1"/>
  <c r="T574" i="1"/>
  <c r="AF573" i="1" s="1"/>
  <c r="S574" i="1"/>
  <c r="V573" i="1"/>
  <c r="U573" i="1"/>
  <c r="T573" i="1"/>
  <c r="S573" i="1"/>
  <c r="W573" i="1" s="1"/>
  <c r="AS573" i="1" s="1"/>
  <c r="V572" i="1"/>
  <c r="U572" i="1"/>
  <c r="Z571" i="1" s="1"/>
  <c r="T572" i="1"/>
  <c r="S572" i="1"/>
  <c r="X571" i="1" s="1"/>
  <c r="AF571" i="1"/>
  <c r="AB571" i="1"/>
  <c r="AA571" i="1"/>
  <c r="Y571" i="1"/>
  <c r="V571" i="1"/>
  <c r="U571" i="1"/>
  <c r="T571" i="1"/>
  <c r="S571" i="1"/>
  <c r="W571" i="1" s="1"/>
  <c r="AS571" i="1" s="1"/>
  <c r="V570" i="1"/>
  <c r="U570" i="1"/>
  <c r="T570" i="1"/>
  <c r="S570" i="1"/>
  <c r="V569" i="1"/>
  <c r="U569" i="1"/>
  <c r="T569" i="1"/>
  <c r="S569" i="1"/>
  <c r="V568" i="1"/>
  <c r="U568" i="1"/>
  <c r="T568" i="1"/>
  <c r="S568" i="1"/>
  <c r="W568" i="1" s="1"/>
  <c r="AS568" i="1" s="1"/>
  <c r="AF567" i="1"/>
  <c r="V567" i="1"/>
  <c r="U567" i="1"/>
  <c r="T567" i="1"/>
  <c r="S567" i="1"/>
  <c r="W567" i="1" s="1"/>
  <c r="AS567" i="1" s="1"/>
  <c r="V566" i="1"/>
  <c r="U566" i="1"/>
  <c r="Z565" i="1" s="1"/>
  <c r="T566" i="1"/>
  <c r="S566" i="1"/>
  <c r="X565" i="1" s="1"/>
  <c r="AF565" i="1"/>
  <c r="AB565" i="1"/>
  <c r="AA565" i="1"/>
  <c r="V565" i="1"/>
  <c r="U565" i="1"/>
  <c r="T565" i="1"/>
  <c r="S565" i="1"/>
  <c r="W565" i="1" s="1"/>
  <c r="AS565" i="1" s="1"/>
  <c r="V564" i="1"/>
  <c r="U564" i="1"/>
  <c r="T564" i="1"/>
  <c r="S564" i="1"/>
  <c r="X561" i="1" s="1"/>
  <c r="V563" i="1"/>
  <c r="U563" i="1"/>
  <c r="T563" i="1"/>
  <c r="AF563" i="1" s="1"/>
  <c r="AG561" i="1" s="1"/>
  <c r="AH561" i="1" s="1"/>
  <c r="S563" i="1"/>
  <c r="V562" i="1"/>
  <c r="AA561" i="1" s="1"/>
  <c r="U562" i="1"/>
  <c r="T562" i="1"/>
  <c r="Y561" i="1" s="1"/>
  <c r="S562" i="1"/>
  <c r="AF561" i="1"/>
  <c r="AB561" i="1"/>
  <c r="Z561" i="1"/>
  <c r="V561" i="1"/>
  <c r="U561" i="1"/>
  <c r="T561" i="1"/>
  <c r="S561" i="1"/>
  <c r="W561" i="1" s="1"/>
  <c r="AS561" i="1" s="1"/>
  <c r="V560" i="1"/>
  <c r="U560" i="1"/>
  <c r="T560" i="1"/>
  <c r="AF559" i="1" s="1"/>
  <c r="S560" i="1"/>
  <c r="V559" i="1"/>
  <c r="U559" i="1"/>
  <c r="T559" i="1"/>
  <c r="S559" i="1"/>
  <c r="W559" i="1" s="1"/>
  <c r="AS559" i="1" s="1"/>
  <c r="V558" i="1"/>
  <c r="U558" i="1"/>
  <c r="T558" i="1"/>
  <c r="S558" i="1"/>
  <c r="X553" i="1" s="1"/>
  <c r="AF557" i="1"/>
  <c r="V557" i="1"/>
  <c r="U557" i="1"/>
  <c r="T557" i="1"/>
  <c r="S557" i="1"/>
  <c r="V556" i="1"/>
  <c r="AA553" i="1" s="1"/>
  <c r="U556" i="1"/>
  <c r="T556" i="1"/>
  <c r="S556" i="1"/>
  <c r="V555" i="1"/>
  <c r="U555" i="1"/>
  <c r="T555" i="1"/>
  <c r="S555" i="1"/>
  <c r="W555" i="1" s="1"/>
  <c r="AS555" i="1" s="1"/>
  <c r="V554" i="1"/>
  <c r="U554" i="1"/>
  <c r="T554" i="1"/>
  <c r="S554" i="1"/>
  <c r="W554" i="1" s="1"/>
  <c r="AS554" i="1" s="1"/>
  <c r="AB553" i="1"/>
  <c r="Z553" i="1"/>
  <c r="V553" i="1"/>
  <c r="U553" i="1"/>
  <c r="T553" i="1"/>
  <c r="AF553" i="1" s="1"/>
  <c r="S553" i="1"/>
  <c r="V552" i="1"/>
  <c r="AA549" i="1" s="1"/>
  <c r="U552" i="1"/>
  <c r="T552" i="1"/>
  <c r="S552" i="1"/>
  <c r="V551" i="1"/>
  <c r="U551" i="1"/>
  <c r="T551" i="1"/>
  <c r="S551" i="1"/>
  <c r="W551" i="1" s="1"/>
  <c r="AS551" i="1" s="1"/>
  <c r="V550" i="1"/>
  <c r="U550" i="1"/>
  <c r="T550" i="1"/>
  <c r="S550" i="1"/>
  <c r="W550" i="1" s="1"/>
  <c r="AS550" i="1" s="1"/>
  <c r="AB549" i="1"/>
  <c r="Z549" i="1"/>
  <c r="X549" i="1"/>
  <c r="V549" i="1"/>
  <c r="U549" i="1"/>
  <c r="T549" i="1"/>
  <c r="AF549" i="1" s="1"/>
  <c r="S549" i="1"/>
  <c r="V548" i="1"/>
  <c r="AA545" i="1" s="1"/>
  <c r="U548" i="1"/>
  <c r="T548" i="1"/>
  <c r="AF547" i="1" s="1"/>
  <c r="S548" i="1"/>
  <c r="W548" i="1" s="1"/>
  <c r="AS548" i="1" s="1"/>
  <c r="V547" i="1"/>
  <c r="U547" i="1"/>
  <c r="T547" i="1"/>
  <c r="S547" i="1"/>
  <c r="W547" i="1" s="1"/>
  <c r="AS547" i="1" s="1"/>
  <c r="V546" i="1"/>
  <c r="U546" i="1"/>
  <c r="Z545" i="1" s="1"/>
  <c r="T546" i="1"/>
  <c r="AF545" i="1" s="1"/>
  <c r="AG545" i="1" s="1"/>
  <c r="S546" i="1"/>
  <c r="W546" i="1" s="1"/>
  <c r="AS546" i="1" s="1"/>
  <c r="AB545" i="1"/>
  <c r="X545" i="1"/>
  <c r="V545" i="1"/>
  <c r="U545" i="1"/>
  <c r="T545" i="1"/>
  <c r="S545" i="1"/>
  <c r="W545" i="1" s="1"/>
  <c r="AS545" i="1" s="1"/>
  <c r="V544" i="1"/>
  <c r="U544" i="1"/>
  <c r="T544" i="1"/>
  <c r="AF543" i="1" s="1"/>
  <c r="S544" i="1"/>
  <c r="V543" i="1"/>
  <c r="U543" i="1"/>
  <c r="T543" i="1"/>
  <c r="S543" i="1"/>
  <c r="W543" i="1" s="1"/>
  <c r="AS543" i="1" s="1"/>
  <c r="V542" i="1"/>
  <c r="U542" i="1"/>
  <c r="T542" i="1"/>
  <c r="S542" i="1"/>
  <c r="V541" i="1"/>
  <c r="U541" i="1"/>
  <c r="T541" i="1"/>
  <c r="AF541" i="1" s="1"/>
  <c r="S541" i="1"/>
  <c r="V540" i="1"/>
  <c r="U540" i="1"/>
  <c r="T540" i="1"/>
  <c r="S540" i="1"/>
  <c r="W540" i="1" s="1"/>
  <c r="AS540" i="1" s="1"/>
  <c r="AB539" i="1"/>
  <c r="Z539" i="1"/>
  <c r="X539" i="1"/>
  <c r="V539" i="1"/>
  <c r="U539" i="1"/>
  <c r="T539" i="1"/>
  <c r="S539" i="1"/>
  <c r="V538" i="1"/>
  <c r="AA535" i="1" s="1"/>
  <c r="U538" i="1"/>
  <c r="T538" i="1"/>
  <c r="AF537" i="1" s="1"/>
  <c r="S538" i="1"/>
  <c r="W538" i="1" s="1"/>
  <c r="AS538" i="1" s="1"/>
  <c r="V537" i="1"/>
  <c r="U537" i="1"/>
  <c r="T537" i="1"/>
  <c r="S537" i="1"/>
  <c r="W537" i="1" s="1"/>
  <c r="AS537" i="1" s="1"/>
  <c r="V536" i="1"/>
  <c r="U536" i="1"/>
  <c r="Z535" i="1" s="1"/>
  <c r="T536" i="1"/>
  <c r="S536" i="1"/>
  <c r="X535" i="1" s="1"/>
  <c r="AH535" i="1"/>
  <c r="AF535" i="1"/>
  <c r="AG535" i="1" s="1"/>
  <c r="AB535" i="1"/>
  <c r="Y535" i="1"/>
  <c r="V535" i="1"/>
  <c r="U535" i="1"/>
  <c r="T535" i="1"/>
  <c r="S535" i="1"/>
  <c r="W535" i="1" s="1"/>
  <c r="AS535" i="1" s="1"/>
  <c r="V534" i="1"/>
  <c r="U534" i="1"/>
  <c r="Z527" i="1" s="1"/>
  <c r="T534" i="1"/>
  <c r="S534" i="1"/>
  <c r="X527" i="1" s="1"/>
  <c r="V533" i="1"/>
  <c r="U533" i="1"/>
  <c r="T533" i="1"/>
  <c r="AF533" i="1" s="1"/>
  <c r="S533" i="1"/>
  <c r="V532" i="1"/>
  <c r="U532" i="1"/>
  <c r="T532" i="1"/>
  <c r="AF531" i="1" s="1"/>
  <c r="S532" i="1"/>
  <c r="W532" i="1" s="1"/>
  <c r="AS532" i="1" s="1"/>
  <c r="V531" i="1"/>
  <c r="U531" i="1"/>
  <c r="T531" i="1"/>
  <c r="S531" i="1"/>
  <c r="W531" i="1" s="1"/>
  <c r="AS531" i="1" s="1"/>
  <c r="V530" i="1"/>
  <c r="U530" i="1"/>
  <c r="T530" i="1"/>
  <c r="S530" i="1"/>
  <c r="W530" i="1" s="1"/>
  <c r="AS530" i="1" s="1"/>
  <c r="AF529" i="1"/>
  <c r="V529" i="1"/>
  <c r="U529" i="1"/>
  <c r="T529" i="1"/>
  <c r="S529" i="1"/>
  <c r="W529" i="1" s="1"/>
  <c r="AS529" i="1" s="1"/>
  <c r="V528" i="1"/>
  <c r="AA527" i="1" s="1"/>
  <c r="U528" i="1"/>
  <c r="T528" i="1"/>
  <c r="S528" i="1"/>
  <c r="AB527" i="1"/>
  <c r="V527" i="1"/>
  <c r="U527" i="1"/>
  <c r="T527" i="1"/>
  <c r="S527" i="1"/>
  <c r="W527" i="1" s="1"/>
  <c r="AS527" i="1" s="1"/>
  <c r="V526" i="1"/>
  <c r="U526" i="1"/>
  <c r="T526" i="1"/>
  <c r="AF525" i="1" s="1"/>
  <c r="S526" i="1"/>
  <c r="V525" i="1"/>
  <c r="U525" i="1"/>
  <c r="T525" i="1"/>
  <c r="S525" i="1"/>
  <c r="W525" i="1" s="1"/>
  <c r="AS525" i="1" s="1"/>
  <c r="V524" i="1"/>
  <c r="U524" i="1"/>
  <c r="T524" i="1"/>
  <c r="S524" i="1"/>
  <c r="X519" i="1" s="1"/>
  <c r="V523" i="1"/>
  <c r="U523" i="1"/>
  <c r="T523" i="1"/>
  <c r="AF523" i="1" s="1"/>
  <c r="S523" i="1"/>
  <c r="V522" i="1"/>
  <c r="U522" i="1"/>
  <c r="T522" i="1"/>
  <c r="S522" i="1"/>
  <c r="W522" i="1" s="1"/>
  <c r="AS522" i="1" s="1"/>
  <c r="V521" i="1"/>
  <c r="U521" i="1"/>
  <c r="T521" i="1"/>
  <c r="S521" i="1"/>
  <c r="W521" i="1" s="1"/>
  <c r="AS521" i="1" s="1"/>
  <c r="V520" i="1"/>
  <c r="U520" i="1"/>
  <c r="T520" i="1"/>
  <c r="S520" i="1"/>
  <c r="W520" i="1" s="1"/>
  <c r="AS520" i="1" s="1"/>
  <c r="AB519" i="1"/>
  <c r="Z519" i="1"/>
  <c r="V519" i="1"/>
  <c r="U519" i="1"/>
  <c r="T519" i="1"/>
  <c r="AF519" i="1" s="1"/>
  <c r="S519" i="1"/>
  <c r="V518" i="1"/>
  <c r="U518" i="1"/>
  <c r="T518" i="1"/>
  <c r="AF517" i="1" s="1"/>
  <c r="S518" i="1"/>
  <c r="W518" i="1" s="1"/>
  <c r="AS518" i="1" s="1"/>
  <c r="V517" i="1"/>
  <c r="U517" i="1"/>
  <c r="T517" i="1"/>
  <c r="S517" i="1"/>
  <c r="W517" i="1" s="1"/>
  <c r="AS517" i="1" s="1"/>
  <c r="V516" i="1"/>
  <c r="U516" i="1"/>
  <c r="T516" i="1"/>
  <c r="S516" i="1"/>
  <c r="W516" i="1" s="1"/>
  <c r="AS516" i="1" s="1"/>
  <c r="AF515" i="1"/>
  <c r="V515" i="1"/>
  <c r="U515" i="1"/>
  <c r="T515" i="1"/>
  <c r="S515" i="1"/>
  <c r="W515" i="1" s="1"/>
  <c r="AS515" i="1" s="1"/>
  <c r="V514" i="1"/>
  <c r="AA511" i="1" s="1"/>
  <c r="U514" i="1"/>
  <c r="T514" i="1"/>
  <c r="S514" i="1"/>
  <c r="V513" i="1"/>
  <c r="U513" i="1"/>
  <c r="T513" i="1"/>
  <c r="S513" i="1"/>
  <c r="W513" i="1" s="1"/>
  <c r="AS513" i="1" s="1"/>
  <c r="V512" i="1"/>
  <c r="U512" i="1"/>
  <c r="Z511" i="1" s="1"/>
  <c r="T512" i="1"/>
  <c r="S512" i="1"/>
  <c r="W512" i="1" s="1"/>
  <c r="AS512" i="1" s="1"/>
  <c r="AB511" i="1"/>
  <c r="X511" i="1"/>
  <c r="V511" i="1"/>
  <c r="U511" i="1"/>
  <c r="T511" i="1"/>
  <c r="AF511" i="1" s="1"/>
  <c r="S511" i="1"/>
  <c r="W511" i="1" s="1"/>
  <c r="AS511" i="1" s="1"/>
  <c r="V510" i="1"/>
  <c r="U510" i="1"/>
  <c r="T510" i="1"/>
  <c r="AF509" i="1" s="1"/>
  <c r="S510" i="1"/>
  <c r="V509" i="1"/>
  <c r="U509" i="1"/>
  <c r="T509" i="1"/>
  <c r="S509" i="1"/>
  <c r="W509" i="1" s="1"/>
  <c r="AS509" i="1" s="1"/>
  <c r="V508" i="1"/>
  <c r="U508" i="1"/>
  <c r="Z503" i="1" s="1"/>
  <c r="T508" i="1"/>
  <c r="S508" i="1"/>
  <c r="W508" i="1" s="1"/>
  <c r="AS508" i="1" s="1"/>
  <c r="V507" i="1"/>
  <c r="U507" i="1"/>
  <c r="T507" i="1"/>
  <c r="AF507" i="1" s="1"/>
  <c r="S507" i="1"/>
  <c r="V506" i="1"/>
  <c r="U506" i="1"/>
  <c r="T506" i="1"/>
  <c r="S506" i="1"/>
  <c r="W506" i="1" s="1"/>
  <c r="AS506" i="1" s="1"/>
  <c r="V505" i="1"/>
  <c r="U505" i="1"/>
  <c r="T505" i="1"/>
  <c r="S505" i="1"/>
  <c r="W505" i="1" s="1"/>
  <c r="AS505" i="1" s="1"/>
  <c r="V504" i="1"/>
  <c r="U504" i="1"/>
  <c r="T504" i="1"/>
  <c r="S504" i="1"/>
  <c r="W504" i="1" s="1"/>
  <c r="AS504" i="1" s="1"/>
  <c r="AB503" i="1"/>
  <c r="V503" i="1"/>
  <c r="U503" i="1"/>
  <c r="T503" i="1"/>
  <c r="AF503" i="1" s="1"/>
  <c r="S503" i="1"/>
  <c r="V502" i="1"/>
  <c r="U502" i="1"/>
  <c r="T502" i="1"/>
  <c r="AF501" i="1" s="1"/>
  <c r="S502" i="1"/>
  <c r="W502" i="1" s="1"/>
  <c r="AS502" i="1" s="1"/>
  <c r="V501" i="1"/>
  <c r="U501" i="1"/>
  <c r="T501" i="1"/>
  <c r="S501" i="1"/>
  <c r="W501" i="1" s="1"/>
  <c r="AS501" i="1" s="1"/>
  <c r="V500" i="1"/>
  <c r="U500" i="1"/>
  <c r="T500" i="1"/>
  <c r="S500" i="1"/>
  <c r="W500" i="1" s="1"/>
  <c r="AS500" i="1" s="1"/>
  <c r="AF499" i="1"/>
  <c r="V499" i="1"/>
  <c r="U499" i="1"/>
  <c r="T499" i="1"/>
  <c r="S499" i="1"/>
  <c r="W499" i="1" s="1"/>
  <c r="AS499" i="1" s="1"/>
  <c r="V498" i="1"/>
  <c r="AA497" i="1" s="1"/>
  <c r="U498" i="1"/>
  <c r="T498" i="1"/>
  <c r="S498" i="1"/>
  <c r="AB497" i="1"/>
  <c r="Z497" i="1"/>
  <c r="X497" i="1"/>
  <c r="V497" i="1"/>
  <c r="U497" i="1"/>
  <c r="T497" i="1"/>
  <c r="S497" i="1"/>
  <c r="W497" i="1" s="1"/>
  <c r="AS497" i="1" s="1"/>
  <c r="V496" i="1"/>
  <c r="U496" i="1"/>
  <c r="T496" i="1"/>
  <c r="AF495" i="1" s="1"/>
  <c r="S496" i="1"/>
  <c r="V495" i="1"/>
  <c r="U495" i="1"/>
  <c r="T495" i="1"/>
  <c r="S495" i="1"/>
  <c r="W495" i="1" s="1"/>
  <c r="AS495" i="1" s="1"/>
  <c r="V494" i="1"/>
  <c r="U494" i="1"/>
  <c r="Z487" i="1" s="1"/>
  <c r="T494" i="1"/>
  <c r="S494" i="1"/>
  <c r="W494" i="1" s="1"/>
  <c r="AS494" i="1" s="1"/>
  <c r="V493" i="1"/>
  <c r="U493" i="1"/>
  <c r="T493" i="1"/>
  <c r="AF493" i="1" s="1"/>
  <c r="S493" i="1"/>
  <c r="V492" i="1"/>
  <c r="U492" i="1"/>
  <c r="T492" i="1"/>
  <c r="AF491" i="1" s="1"/>
  <c r="S492" i="1"/>
  <c r="W492" i="1" s="1"/>
  <c r="AS492" i="1" s="1"/>
  <c r="V491" i="1"/>
  <c r="U491" i="1"/>
  <c r="T491" i="1"/>
  <c r="S491" i="1"/>
  <c r="V490" i="1"/>
  <c r="U490" i="1"/>
  <c r="T490" i="1"/>
  <c r="S490" i="1"/>
  <c r="W490" i="1" s="1"/>
  <c r="AS490" i="1" s="1"/>
  <c r="AF489" i="1"/>
  <c r="V489" i="1"/>
  <c r="U489" i="1"/>
  <c r="T489" i="1"/>
  <c r="S489" i="1"/>
  <c r="W489" i="1" s="1"/>
  <c r="AS489" i="1" s="1"/>
  <c r="V488" i="1"/>
  <c r="U488" i="1"/>
  <c r="T488" i="1"/>
  <c r="S488" i="1"/>
  <c r="AB487" i="1"/>
  <c r="X487" i="1"/>
  <c r="V487" i="1"/>
  <c r="U487" i="1"/>
  <c r="T487" i="1"/>
  <c r="S487" i="1"/>
  <c r="W487" i="1" s="1"/>
  <c r="AS487" i="1" s="1"/>
  <c r="V486" i="1"/>
  <c r="U486" i="1"/>
  <c r="T486" i="1"/>
  <c r="AF485" i="1" s="1"/>
  <c r="S486" i="1"/>
  <c r="V485" i="1"/>
  <c r="U485" i="1"/>
  <c r="T485" i="1"/>
  <c r="S485" i="1"/>
  <c r="W485" i="1" s="1"/>
  <c r="AS485" i="1" s="1"/>
  <c r="V484" i="1"/>
  <c r="U484" i="1"/>
  <c r="Z481" i="1" s="1"/>
  <c r="T484" i="1"/>
  <c r="S484" i="1"/>
  <c r="X481" i="1" s="1"/>
  <c r="V483" i="1"/>
  <c r="U483" i="1"/>
  <c r="T483" i="1"/>
  <c r="AF483" i="1" s="1"/>
  <c r="S483" i="1"/>
  <c r="V482" i="1"/>
  <c r="U482" i="1"/>
  <c r="T482" i="1"/>
  <c r="Y481" i="1" s="1"/>
  <c r="S482" i="1"/>
  <c r="W482" i="1" s="1"/>
  <c r="AS482" i="1" s="1"/>
  <c r="AF481" i="1"/>
  <c r="AB481" i="1"/>
  <c r="AA481" i="1"/>
  <c r="V481" i="1"/>
  <c r="U481" i="1"/>
  <c r="T481" i="1"/>
  <c r="S481" i="1"/>
  <c r="V480" i="1"/>
  <c r="U480" i="1"/>
  <c r="T480" i="1"/>
  <c r="S480" i="1"/>
  <c r="W480" i="1" s="1"/>
  <c r="AS480" i="1" s="1"/>
  <c r="AF479" i="1"/>
  <c r="V479" i="1"/>
  <c r="U479" i="1"/>
  <c r="T479" i="1"/>
  <c r="S479" i="1"/>
  <c r="W479" i="1" s="1"/>
  <c r="AS479" i="1" s="1"/>
  <c r="V478" i="1"/>
  <c r="AA473" i="1" s="1"/>
  <c r="U478" i="1"/>
  <c r="T478" i="1"/>
  <c r="AF477" i="1" s="1"/>
  <c r="S478" i="1"/>
  <c r="V477" i="1"/>
  <c r="U477" i="1"/>
  <c r="T477" i="1"/>
  <c r="S477" i="1"/>
  <c r="W477" i="1" s="1"/>
  <c r="AS477" i="1" s="1"/>
  <c r="V476" i="1"/>
  <c r="U476" i="1"/>
  <c r="Z473" i="1" s="1"/>
  <c r="T476" i="1"/>
  <c r="S476" i="1"/>
  <c r="X473" i="1" s="1"/>
  <c r="AF475" i="1"/>
  <c r="V475" i="1"/>
  <c r="U475" i="1"/>
  <c r="T475" i="1"/>
  <c r="S475" i="1"/>
  <c r="V474" i="1"/>
  <c r="U474" i="1"/>
  <c r="T474" i="1"/>
  <c r="S474" i="1"/>
  <c r="W474" i="1" s="1"/>
  <c r="AS474" i="1" s="1"/>
  <c r="AF473" i="1"/>
  <c r="AB473" i="1"/>
  <c r="Y473" i="1"/>
  <c r="V473" i="1"/>
  <c r="U473" i="1"/>
  <c r="T473" i="1"/>
  <c r="S473" i="1"/>
  <c r="W473" i="1" s="1"/>
  <c r="AS473" i="1" s="1"/>
  <c r="V472" i="1"/>
  <c r="U472" i="1"/>
  <c r="T472" i="1"/>
  <c r="S472" i="1"/>
  <c r="W472" i="1" s="1"/>
  <c r="AS472" i="1" s="1"/>
  <c r="V471" i="1"/>
  <c r="U471" i="1"/>
  <c r="T471" i="1"/>
  <c r="AF471" i="1" s="1"/>
  <c r="S471" i="1"/>
  <c r="V470" i="1"/>
  <c r="U470" i="1"/>
  <c r="T470" i="1"/>
  <c r="S470" i="1"/>
  <c r="AF469" i="1"/>
  <c r="V469" i="1"/>
  <c r="U469" i="1"/>
  <c r="T469" i="1"/>
  <c r="S469" i="1"/>
  <c r="W469" i="1" s="1"/>
  <c r="AS469" i="1" s="1"/>
  <c r="V468" i="1"/>
  <c r="AA467" i="1" s="1"/>
  <c r="U468" i="1"/>
  <c r="T468" i="1"/>
  <c r="S468" i="1"/>
  <c r="AS467" i="1"/>
  <c r="AB467" i="1"/>
  <c r="Z467" i="1"/>
  <c r="X467" i="1"/>
  <c r="V467" i="1"/>
  <c r="U467" i="1"/>
  <c r="T467" i="1"/>
  <c r="S467" i="1"/>
  <c r="W467" i="1" s="1"/>
  <c r="V466" i="1"/>
  <c r="U466" i="1"/>
  <c r="T466" i="1"/>
  <c r="S466" i="1"/>
  <c r="AF465" i="1"/>
  <c r="V465" i="1"/>
  <c r="U465" i="1"/>
  <c r="T465" i="1"/>
  <c r="S465" i="1"/>
  <c r="W465" i="1" s="1"/>
  <c r="AS465" i="1" s="1"/>
  <c r="V464" i="1"/>
  <c r="U464" i="1"/>
  <c r="T464" i="1"/>
  <c r="S464" i="1"/>
  <c r="X457" i="1" s="1"/>
  <c r="AF463" i="1"/>
  <c r="V463" i="1"/>
  <c r="U463" i="1"/>
  <c r="T463" i="1"/>
  <c r="S463" i="1"/>
  <c r="V462" i="1"/>
  <c r="U462" i="1"/>
  <c r="T462" i="1"/>
  <c r="Y457" i="1" s="1"/>
  <c r="S462" i="1"/>
  <c r="W462" i="1" s="1"/>
  <c r="AS462" i="1" s="1"/>
  <c r="AF461" i="1"/>
  <c r="V461" i="1"/>
  <c r="U461" i="1"/>
  <c r="T461" i="1"/>
  <c r="S461" i="1"/>
  <c r="W461" i="1" s="1"/>
  <c r="AS461" i="1" s="1"/>
  <c r="V460" i="1"/>
  <c r="U460" i="1"/>
  <c r="T460" i="1"/>
  <c r="S460" i="1"/>
  <c r="AF459" i="1"/>
  <c r="V459" i="1"/>
  <c r="U459" i="1"/>
  <c r="T459" i="1"/>
  <c r="S459" i="1"/>
  <c r="W459" i="1" s="1"/>
  <c r="AS459" i="1" s="1"/>
  <c r="V458" i="1"/>
  <c r="AA457" i="1" s="1"/>
  <c r="U458" i="1"/>
  <c r="T458" i="1"/>
  <c r="S458" i="1"/>
  <c r="AF457" i="1"/>
  <c r="AG457" i="1" s="1"/>
  <c r="AB457" i="1"/>
  <c r="V457" i="1"/>
  <c r="U457" i="1"/>
  <c r="T457" i="1"/>
  <c r="S457" i="1"/>
  <c r="W457" i="1" s="1"/>
  <c r="AS457" i="1" s="1"/>
  <c r="V456" i="1"/>
  <c r="U456" i="1"/>
  <c r="T456" i="1"/>
  <c r="S456" i="1"/>
  <c r="W456" i="1" s="1"/>
  <c r="AS456" i="1" s="1"/>
  <c r="AF455" i="1"/>
  <c r="V455" i="1"/>
  <c r="U455" i="1"/>
  <c r="T455" i="1"/>
  <c r="S455" i="1"/>
  <c r="W455" i="1" s="1"/>
  <c r="AS455" i="1" s="1"/>
  <c r="V454" i="1"/>
  <c r="U454" i="1"/>
  <c r="T454" i="1"/>
  <c r="S454" i="1"/>
  <c r="W454" i="1" s="1"/>
  <c r="AS454" i="1" s="1"/>
  <c r="AF453" i="1"/>
  <c r="V453" i="1"/>
  <c r="U453" i="1"/>
  <c r="T453" i="1"/>
  <c r="S453" i="1"/>
  <c r="V452" i="1"/>
  <c r="U452" i="1"/>
  <c r="T452" i="1"/>
  <c r="S452" i="1"/>
  <c r="X447" i="1" s="1"/>
  <c r="AF451" i="1"/>
  <c r="V451" i="1"/>
  <c r="U451" i="1"/>
  <c r="T451" i="1"/>
  <c r="S451" i="1"/>
  <c r="W451" i="1" s="1"/>
  <c r="AS451" i="1" s="1"/>
  <c r="V450" i="1"/>
  <c r="AA447" i="1" s="1"/>
  <c r="U450" i="1"/>
  <c r="T450" i="1"/>
  <c r="Y447" i="1" s="1"/>
  <c r="S450" i="1"/>
  <c r="AF449" i="1"/>
  <c r="V449" i="1"/>
  <c r="U449" i="1"/>
  <c r="T449" i="1"/>
  <c r="S449" i="1"/>
  <c r="W449" i="1" s="1"/>
  <c r="AS449" i="1" s="1"/>
  <c r="V448" i="1"/>
  <c r="U448" i="1"/>
  <c r="T448" i="1"/>
  <c r="S448" i="1"/>
  <c r="W448" i="1" s="1"/>
  <c r="AS448" i="1" s="1"/>
  <c r="AG447" i="1"/>
  <c r="AF447" i="1"/>
  <c r="AB447" i="1"/>
  <c r="Z447" i="1"/>
  <c r="V447" i="1"/>
  <c r="U447" i="1"/>
  <c r="T447" i="1"/>
  <c r="S447" i="1"/>
  <c r="AS446" i="1"/>
  <c r="V446" i="1"/>
  <c r="U446" i="1"/>
  <c r="T446" i="1"/>
  <c r="AF445" i="1" s="1"/>
  <c r="S446" i="1"/>
  <c r="W446" i="1" s="1"/>
  <c r="V445" i="1"/>
  <c r="U445" i="1"/>
  <c r="T445" i="1"/>
  <c r="S445" i="1"/>
  <c r="W445" i="1" s="1"/>
  <c r="AS445" i="1" s="1"/>
  <c r="V444" i="1"/>
  <c r="U444" i="1"/>
  <c r="Z439" i="1" s="1"/>
  <c r="T444" i="1"/>
  <c r="S444" i="1"/>
  <c r="AF443" i="1"/>
  <c r="V443" i="1"/>
  <c r="U443" i="1"/>
  <c r="T443" i="1"/>
  <c r="S443" i="1"/>
  <c r="W443" i="1" s="1"/>
  <c r="AS443" i="1" s="1"/>
  <c r="V442" i="1"/>
  <c r="AA439" i="1" s="1"/>
  <c r="U442" i="1"/>
  <c r="T442" i="1"/>
  <c r="AF441" i="1" s="1"/>
  <c r="S442" i="1"/>
  <c r="V441" i="1"/>
  <c r="U441" i="1"/>
  <c r="T441" i="1"/>
  <c r="S441" i="1"/>
  <c r="W441" i="1" s="1"/>
  <c r="AS441" i="1" s="1"/>
  <c r="V440" i="1"/>
  <c r="U440" i="1"/>
  <c r="T440" i="1"/>
  <c r="S440" i="1"/>
  <c r="X439" i="1" s="1"/>
  <c r="AF439" i="1"/>
  <c r="AB439" i="1"/>
  <c r="V439" i="1"/>
  <c r="U439" i="1"/>
  <c r="T439" i="1"/>
  <c r="S439" i="1"/>
  <c r="W439" i="1" s="1"/>
  <c r="AS439" i="1" s="1"/>
  <c r="V438" i="1"/>
  <c r="AA431" i="1" s="1"/>
  <c r="U438" i="1"/>
  <c r="T438" i="1"/>
  <c r="AF437" i="1" s="1"/>
  <c r="S438" i="1"/>
  <c r="V437" i="1"/>
  <c r="U437" i="1"/>
  <c r="T437" i="1"/>
  <c r="S437" i="1"/>
  <c r="W437" i="1" s="1"/>
  <c r="AS437" i="1" s="1"/>
  <c r="V436" i="1"/>
  <c r="U436" i="1"/>
  <c r="T436" i="1"/>
  <c r="Y431" i="1" s="1"/>
  <c r="S436" i="1"/>
  <c r="X431" i="1" s="1"/>
  <c r="AF435" i="1"/>
  <c r="V435" i="1"/>
  <c r="U435" i="1"/>
  <c r="T435" i="1"/>
  <c r="S435" i="1"/>
  <c r="V434" i="1"/>
  <c r="U434" i="1"/>
  <c r="T434" i="1"/>
  <c r="AF433" i="1" s="1"/>
  <c r="AG431" i="1" s="1"/>
  <c r="S434" i="1"/>
  <c r="W434" i="1" s="1"/>
  <c r="AS434" i="1" s="1"/>
  <c r="W433" i="1"/>
  <c r="AS433" i="1" s="1"/>
  <c r="V433" i="1"/>
  <c r="U433" i="1"/>
  <c r="T433" i="1"/>
  <c r="S433" i="1"/>
  <c r="V432" i="1"/>
  <c r="U432" i="1"/>
  <c r="T432" i="1"/>
  <c r="S432" i="1"/>
  <c r="W432" i="1" s="1"/>
  <c r="AS432" i="1" s="1"/>
  <c r="AF431" i="1"/>
  <c r="AB431" i="1"/>
  <c r="Z431" i="1"/>
  <c r="V431" i="1"/>
  <c r="U431" i="1"/>
  <c r="T431" i="1"/>
  <c r="S431" i="1"/>
  <c r="W431" i="1" s="1"/>
  <c r="AS431" i="1" s="1"/>
  <c r="V430" i="1"/>
  <c r="U430" i="1"/>
  <c r="T430" i="1"/>
  <c r="AF429" i="1" s="1"/>
  <c r="S430" i="1"/>
  <c r="V429" i="1"/>
  <c r="U429" i="1"/>
  <c r="T429" i="1"/>
  <c r="S429" i="1"/>
  <c r="W429" i="1" s="1"/>
  <c r="AS429" i="1" s="1"/>
  <c r="V428" i="1"/>
  <c r="U428" i="1"/>
  <c r="T428" i="1"/>
  <c r="S428" i="1"/>
  <c r="AF427" i="1"/>
  <c r="V427" i="1"/>
  <c r="U427" i="1"/>
  <c r="T427" i="1"/>
  <c r="S427" i="1"/>
  <c r="W427" i="1" s="1"/>
  <c r="AS427" i="1" s="1"/>
  <c r="V426" i="1"/>
  <c r="AA423" i="1" s="1"/>
  <c r="U426" i="1"/>
  <c r="T426" i="1"/>
  <c r="AF425" i="1" s="1"/>
  <c r="S426" i="1"/>
  <c r="V425" i="1"/>
  <c r="U425" i="1"/>
  <c r="T425" i="1"/>
  <c r="S425" i="1"/>
  <c r="W425" i="1" s="1"/>
  <c r="AS425" i="1" s="1"/>
  <c r="V424" i="1"/>
  <c r="U424" i="1"/>
  <c r="T424" i="1"/>
  <c r="S424" i="1"/>
  <c r="X423" i="1" s="1"/>
  <c r="AF423" i="1"/>
  <c r="AB423" i="1"/>
  <c r="Y423" i="1"/>
  <c r="V423" i="1"/>
  <c r="U423" i="1"/>
  <c r="T423" i="1"/>
  <c r="S423" i="1"/>
  <c r="W423" i="1" s="1"/>
  <c r="AS423" i="1" s="1"/>
  <c r="V422" i="1"/>
  <c r="U422" i="1"/>
  <c r="T422" i="1"/>
  <c r="S422" i="1"/>
  <c r="X417" i="1" s="1"/>
  <c r="AF421" i="1"/>
  <c r="V421" i="1"/>
  <c r="U421" i="1"/>
  <c r="T421" i="1"/>
  <c r="S421" i="1"/>
  <c r="V420" i="1"/>
  <c r="AA417" i="1" s="1"/>
  <c r="U420" i="1"/>
  <c r="T420" i="1"/>
  <c r="Y417" i="1" s="1"/>
  <c r="S420" i="1"/>
  <c r="W420" i="1" s="1"/>
  <c r="AS420" i="1" s="1"/>
  <c r="AF419" i="1"/>
  <c r="V419" i="1"/>
  <c r="U419" i="1"/>
  <c r="T419" i="1"/>
  <c r="S419" i="1"/>
  <c r="W419" i="1" s="1"/>
  <c r="AS419" i="1" s="1"/>
  <c r="V418" i="1"/>
  <c r="U418" i="1"/>
  <c r="Z417" i="1" s="1"/>
  <c r="T418" i="1"/>
  <c r="S418" i="1"/>
  <c r="AG417" i="1"/>
  <c r="AF417" i="1"/>
  <c r="AB417" i="1"/>
  <c r="V417" i="1"/>
  <c r="U417" i="1"/>
  <c r="T417" i="1"/>
  <c r="S417" i="1"/>
  <c r="V416" i="1"/>
  <c r="U416" i="1"/>
  <c r="T416" i="1"/>
  <c r="Y413" i="1" s="1"/>
  <c r="S416" i="1"/>
  <c r="W416" i="1" s="1"/>
  <c r="AS416" i="1" s="1"/>
  <c r="AF415" i="1"/>
  <c r="V415" i="1"/>
  <c r="U415" i="1"/>
  <c r="T415" i="1"/>
  <c r="S415" i="1"/>
  <c r="W415" i="1" s="1"/>
  <c r="AS415" i="1" s="1"/>
  <c r="V414" i="1"/>
  <c r="U414" i="1"/>
  <c r="Z413" i="1" s="1"/>
  <c r="T414" i="1"/>
  <c r="S414" i="1"/>
  <c r="W414" i="1" s="1"/>
  <c r="AS414" i="1" s="1"/>
  <c r="AF413" i="1"/>
  <c r="AG413" i="1" s="1"/>
  <c r="AH413" i="1" s="1"/>
  <c r="AB413" i="1"/>
  <c r="AA413" i="1"/>
  <c r="V413" i="1"/>
  <c r="U413" i="1"/>
  <c r="T413" i="1"/>
  <c r="S413" i="1"/>
  <c r="W413" i="1" s="1"/>
  <c r="AS413" i="1" s="1"/>
  <c r="V412" i="1"/>
  <c r="U412" i="1"/>
  <c r="T412" i="1"/>
  <c r="S412" i="1"/>
  <c r="AF411" i="1"/>
  <c r="V411" i="1"/>
  <c r="U411" i="1"/>
  <c r="T411" i="1"/>
  <c r="S411" i="1"/>
  <c r="W411" i="1" s="1"/>
  <c r="AS411" i="1" s="1"/>
  <c r="V410" i="1"/>
  <c r="AA407" i="1" s="1"/>
  <c r="U410" i="1"/>
  <c r="T410" i="1"/>
  <c r="AF409" i="1" s="1"/>
  <c r="S410" i="1"/>
  <c r="V409" i="1"/>
  <c r="U409" i="1"/>
  <c r="T409" i="1"/>
  <c r="S409" i="1"/>
  <c r="W409" i="1" s="1"/>
  <c r="AS409" i="1" s="1"/>
  <c r="V408" i="1"/>
  <c r="U408" i="1"/>
  <c r="T408" i="1"/>
  <c r="AF407" i="1" s="1"/>
  <c r="AG407" i="1" s="1"/>
  <c r="AH407" i="1" s="1"/>
  <c r="S408" i="1"/>
  <c r="X407" i="1" s="1"/>
  <c r="AB407" i="1"/>
  <c r="Z407" i="1"/>
  <c r="V407" i="1"/>
  <c r="U407" i="1"/>
  <c r="T407" i="1"/>
  <c r="S407" i="1"/>
  <c r="V406" i="1"/>
  <c r="U406" i="1"/>
  <c r="T406" i="1"/>
  <c r="AF405" i="1" s="1"/>
  <c r="S406" i="1"/>
  <c r="W406" i="1" s="1"/>
  <c r="AS406" i="1" s="1"/>
  <c r="V405" i="1"/>
  <c r="U405" i="1"/>
  <c r="T405" i="1"/>
  <c r="S405" i="1"/>
  <c r="W405" i="1" s="1"/>
  <c r="AS405" i="1" s="1"/>
  <c r="V404" i="1"/>
  <c r="U404" i="1"/>
  <c r="T404" i="1"/>
  <c r="S404" i="1"/>
  <c r="AF403" i="1"/>
  <c r="V403" i="1"/>
  <c r="U403" i="1"/>
  <c r="T403" i="1"/>
  <c r="S403" i="1"/>
  <c r="W403" i="1" s="1"/>
  <c r="AS403" i="1" s="1"/>
  <c r="V402" i="1"/>
  <c r="AA401" i="1" s="1"/>
  <c r="U402" i="1"/>
  <c r="T402" i="1"/>
  <c r="S402" i="1"/>
  <c r="AS401" i="1"/>
  <c r="AB401" i="1"/>
  <c r="Z401" i="1"/>
  <c r="X401" i="1"/>
  <c r="V401" i="1"/>
  <c r="U401" i="1"/>
  <c r="T401" i="1"/>
  <c r="S401" i="1"/>
  <c r="W401" i="1" s="1"/>
  <c r="V400" i="1"/>
  <c r="U400" i="1"/>
  <c r="T400" i="1"/>
  <c r="S400" i="1"/>
  <c r="W400" i="1" s="1"/>
  <c r="AS400" i="1" s="1"/>
  <c r="AF399" i="1"/>
  <c r="V399" i="1"/>
  <c r="U399" i="1"/>
  <c r="T399" i="1"/>
  <c r="S399" i="1"/>
  <c r="W399" i="1" s="1"/>
  <c r="AS399" i="1" s="1"/>
  <c r="V398" i="1"/>
  <c r="U398" i="1"/>
  <c r="T398" i="1"/>
  <c r="Y395" i="1" s="1"/>
  <c r="S398" i="1"/>
  <c r="AF397" i="1"/>
  <c r="V397" i="1"/>
  <c r="U397" i="1"/>
  <c r="T397" i="1"/>
  <c r="S397" i="1"/>
  <c r="W397" i="1" s="1"/>
  <c r="AS397" i="1" s="1"/>
  <c r="V396" i="1"/>
  <c r="U396" i="1"/>
  <c r="Z395" i="1" s="1"/>
  <c r="T396" i="1"/>
  <c r="S396" i="1"/>
  <c r="W396" i="1" s="1"/>
  <c r="AS396" i="1" s="1"/>
  <c r="AH395" i="1"/>
  <c r="AF395" i="1"/>
  <c r="AG395" i="1" s="1"/>
  <c r="AB395" i="1"/>
  <c r="AA395" i="1"/>
  <c r="V395" i="1"/>
  <c r="U395" i="1"/>
  <c r="T395" i="1"/>
  <c r="S395" i="1"/>
  <c r="W395" i="1" s="1"/>
  <c r="AS395" i="1" s="1"/>
  <c r="V394" i="1"/>
  <c r="AA391" i="1" s="1"/>
  <c r="U394" i="1"/>
  <c r="T394" i="1"/>
  <c r="AF393" i="1" s="1"/>
  <c r="S394" i="1"/>
  <c r="W394" i="1" s="1"/>
  <c r="AS394" i="1" s="1"/>
  <c r="V393" i="1"/>
  <c r="U393" i="1"/>
  <c r="T393" i="1"/>
  <c r="S393" i="1"/>
  <c r="V392" i="1"/>
  <c r="U392" i="1"/>
  <c r="T392" i="1"/>
  <c r="S392" i="1"/>
  <c r="X391" i="1" s="1"/>
  <c r="AB391" i="1"/>
  <c r="Z391" i="1"/>
  <c r="V391" i="1"/>
  <c r="U391" i="1"/>
  <c r="T391" i="1"/>
  <c r="AF391" i="1" s="1"/>
  <c r="AG391" i="1" s="1"/>
  <c r="S391" i="1"/>
  <c r="V390" i="1"/>
  <c r="U390" i="1"/>
  <c r="Z389" i="1" s="1"/>
  <c r="T390" i="1"/>
  <c r="S390" i="1"/>
  <c r="X389" i="1" s="1"/>
  <c r="AF389" i="1"/>
  <c r="AG389" i="1" s="1"/>
  <c r="AB389" i="1"/>
  <c r="AA389" i="1"/>
  <c r="Y389" i="1"/>
  <c r="V389" i="1"/>
  <c r="U389" i="1"/>
  <c r="T389" i="1"/>
  <c r="S389" i="1"/>
  <c r="V388" i="1"/>
  <c r="U388" i="1"/>
  <c r="T388" i="1"/>
  <c r="S388" i="1"/>
  <c r="W388" i="1" s="1"/>
  <c r="AS388" i="1" s="1"/>
  <c r="V387" i="1"/>
  <c r="U387" i="1"/>
  <c r="T387" i="1"/>
  <c r="S387" i="1"/>
  <c r="W387" i="1" s="1"/>
  <c r="AS387" i="1" s="1"/>
  <c r="V386" i="1"/>
  <c r="U386" i="1"/>
  <c r="Z383" i="1" s="1"/>
  <c r="T386" i="1"/>
  <c r="S386" i="1"/>
  <c r="W386" i="1" s="1"/>
  <c r="AS386" i="1" s="1"/>
  <c r="AF385" i="1"/>
  <c r="V385" i="1"/>
  <c r="U385" i="1"/>
  <c r="T385" i="1"/>
  <c r="S385" i="1"/>
  <c r="V384" i="1"/>
  <c r="AA383" i="1" s="1"/>
  <c r="U384" i="1"/>
  <c r="T384" i="1"/>
  <c r="S384" i="1"/>
  <c r="AF383" i="1"/>
  <c r="AB383" i="1"/>
  <c r="V383" i="1"/>
  <c r="U383" i="1"/>
  <c r="T383" i="1"/>
  <c r="S383" i="1"/>
  <c r="W383" i="1" s="1"/>
  <c r="AS383" i="1" s="1"/>
  <c r="V382" i="1"/>
  <c r="U382" i="1"/>
  <c r="T382" i="1"/>
  <c r="AF381" i="1" s="1"/>
  <c r="S382" i="1"/>
  <c r="V381" i="1"/>
  <c r="U381" i="1"/>
  <c r="T381" i="1"/>
  <c r="S381" i="1"/>
  <c r="W381" i="1" s="1"/>
  <c r="AS381" i="1" s="1"/>
  <c r="V380" i="1"/>
  <c r="U380" i="1"/>
  <c r="T380" i="1"/>
  <c r="S380" i="1"/>
  <c r="W380" i="1" s="1"/>
  <c r="AS380" i="1" s="1"/>
  <c r="V379" i="1"/>
  <c r="U379" i="1"/>
  <c r="T379" i="1"/>
  <c r="AF379" i="1" s="1"/>
  <c r="S379" i="1"/>
  <c r="W379" i="1" s="1"/>
  <c r="AS379" i="1" s="1"/>
  <c r="V378" i="1"/>
  <c r="U378" i="1"/>
  <c r="T378" i="1"/>
  <c r="AF377" i="1" s="1"/>
  <c r="S378" i="1"/>
  <c r="V377" i="1"/>
  <c r="U377" i="1"/>
  <c r="T377" i="1"/>
  <c r="S377" i="1"/>
  <c r="W377" i="1" s="1"/>
  <c r="AS377" i="1" s="1"/>
  <c r="V376" i="1"/>
  <c r="U376" i="1"/>
  <c r="T376" i="1"/>
  <c r="S376" i="1"/>
  <c r="AF375" i="1"/>
  <c r="V375" i="1"/>
  <c r="U375" i="1"/>
  <c r="T375" i="1"/>
  <c r="S375" i="1"/>
  <c r="W375" i="1" s="1"/>
  <c r="AS375" i="1" s="1"/>
  <c r="V374" i="1"/>
  <c r="U374" i="1"/>
  <c r="T374" i="1"/>
  <c r="AF373" i="1" s="1"/>
  <c r="S374" i="1"/>
  <c r="V373" i="1"/>
  <c r="U373" i="1"/>
  <c r="T373" i="1"/>
  <c r="S373" i="1"/>
  <c r="W373" i="1" s="1"/>
  <c r="AS373" i="1" s="1"/>
  <c r="V372" i="1"/>
  <c r="U372" i="1"/>
  <c r="T372" i="1"/>
  <c r="S372" i="1"/>
  <c r="W372" i="1" s="1"/>
  <c r="AS372" i="1" s="1"/>
  <c r="V371" i="1"/>
  <c r="U371" i="1"/>
  <c r="T371" i="1"/>
  <c r="AF371" i="1" s="1"/>
  <c r="S371" i="1"/>
  <c r="V370" i="1"/>
  <c r="U370" i="1"/>
  <c r="T370" i="1"/>
  <c r="S370" i="1"/>
  <c r="W370" i="1" s="1"/>
  <c r="AS370" i="1" s="1"/>
  <c r="AF369" i="1"/>
  <c r="V369" i="1"/>
  <c r="U369" i="1"/>
  <c r="T369" i="1"/>
  <c r="S369" i="1"/>
  <c r="W369" i="1" s="1"/>
  <c r="AS369" i="1" s="1"/>
  <c r="V368" i="1"/>
  <c r="U368" i="1"/>
  <c r="T368" i="1"/>
  <c r="S368" i="1"/>
  <c r="W368" i="1" s="1"/>
  <c r="AS368" i="1" s="1"/>
  <c r="AF367" i="1"/>
  <c r="AB367" i="1"/>
  <c r="AA367" i="1"/>
  <c r="V367" i="1"/>
  <c r="U367" i="1"/>
  <c r="T367" i="1"/>
  <c r="S367" i="1"/>
  <c r="W367" i="1" s="1"/>
  <c r="AS367" i="1" s="1"/>
  <c r="V366" i="1"/>
  <c r="AA361" i="1" s="1"/>
  <c r="U366" i="1"/>
  <c r="T366" i="1"/>
  <c r="AF365" i="1" s="1"/>
  <c r="S366" i="1"/>
  <c r="V365" i="1"/>
  <c r="U365" i="1"/>
  <c r="T365" i="1"/>
  <c r="S365" i="1"/>
  <c r="V364" i="1"/>
  <c r="U364" i="1"/>
  <c r="Z361" i="1" s="1"/>
  <c r="T364" i="1"/>
  <c r="S364" i="1"/>
  <c r="X361" i="1" s="1"/>
  <c r="AF363" i="1"/>
  <c r="V363" i="1"/>
  <c r="U363" i="1"/>
  <c r="T363" i="1"/>
  <c r="S363" i="1"/>
  <c r="W363" i="1" s="1"/>
  <c r="AS363" i="1" s="1"/>
  <c r="V362" i="1"/>
  <c r="U362" i="1"/>
  <c r="T362" i="1"/>
  <c r="AF361" i="1" s="1"/>
  <c r="AG361" i="1" s="1"/>
  <c r="S362" i="1"/>
  <c r="AB361" i="1"/>
  <c r="Y361" i="1"/>
  <c r="V361" i="1"/>
  <c r="U361" i="1"/>
  <c r="T361" i="1"/>
  <c r="S361" i="1"/>
  <c r="W361" i="1" s="1"/>
  <c r="AS361" i="1" s="1"/>
  <c r="V360" i="1"/>
  <c r="AA357" i="1" s="1"/>
  <c r="U360" i="1"/>
  <c r="T360" i="1"/>
  <c r="Y357" i="1" s="1"/>
  <c r="S360" i="1"/>
  <c r="AF359" i="1"/>
  <c r="V359" i="1"/>
  <c r="U359" i="1"/>
  <c r="T359" i="1"/>
  <c r="S359" i="1"/>
  <c r="W359" i="1" s="1"/>
  <c r="AS359" i="1" s="1"/>
  <c r="V358" i="1"/>
  <c r="U358" i="1"/>
  <c r="T358" i="1"/>
  <c r="S358" i="1"/>
  <c r="W358" i="1" s="1"/>
  <c r="AS358" i="1" s="1"/>
  <c r="AG357" i="1"/>
  <c r="AB357" i="1"/>
  <c r="Z357" i="1"/>
  <c r="X357" i="1"/>
  <c r="V357" i="1"/>
  <c r="U357" i="1"/>
  <c r="T357" i="1"/>
  <c r="AF357" i="1" s="1"/>
  <c r="S357" i="1"/>
  <c r="V356" i="1"/>
  <c r="U356" i="1"/>
  <c r="T356" i="1"/>
  <c r="S356" i="1"/>
  <c r="W356" i="1" s="1"/>
  <c r="AS356" i="1" s="1"/>
  <c r="V355" i="1"/>
  <c r="U355" i="1"/>
  <c r="T355" i="1"/>
  <c r="AF355" i="1" s="1"/>
  <c r="S355" i="1"/>
  <c r="V354" i="1"/>
  <c r="U354" i="1"/>
  <c r="T354" i="1"/>
  <c r="AF353" i="1" s="1"/>
  <c r="S354" i="1"/>
  <c r="V353" i="1"/>
  <c r="U353" i="1"/>
  <c r="T353" i="1"/>
  <c r="S353" i="1"/>
  <c r="V352" i="1"/>
  <c r="U352" i="1"/>
  <c r="T352" i="1"/>
  <c r="S352" i="1"/>
  <c r="X345" i="1" s="1"/>
  <c r="V351" i="1"/>
  <c r="U351" i="1"/>
  <c r="T351" i="1"/>
  <c r="AF351" i="1" s="1"/>
  <c r="S351" i="1"/>
  <c r="V350" i="1"/>
  <c r="U350" i="1"/>
  <c r="T350" i="1"/>
  <c r="S350" i="1"/>
  <c r="W350" i="1" s="1"/>
  <c r="AS350" i="1" s="1"/>
  <c r="V349" i="1"/>
  <c r="U349" i="1"/>
  <c r="T349" i="1"/>
  <c r="S349" i="1"/>
  <c r="W349" i="1" s="1"/>
  <c r="AS349" i="1" s="1"/>
  <c r="V348" i="1"/>
  <c r="U348" i="1"/>
  <c r="T348" i="1"/>
  <c r="S348" i="1"/>
  <c r="AF347" i="1"/>
  <c r="V347" i="1"/>
  <c r="U347" i="1"/>
  <c r="T347" i="1"/>
  <c r="S347" i="1"/>
  <c r="W347" i="1" s="1"/>
  <c r="AS347" i="1" s="1"/>
  <c r="V346" i="1"/>
  <c r="AA345" i="1" s="1"/>
  <c r="U346" i="1"/>
  <c r="T346" i="1"/>
  <c r="S346" i="1"/>
  <c r="AF345" i="1"/>
  <c r="AB345" i="1"/>
  <c r="V345" i="1"/>
  <c r="U345" i="1"/>
  <c r="T345" i="1"/>
  <c r="S345" i="1"/>
  <c r="W345" i="1" s="1"/>
  <c r="AS345" i="1" s="1"/>
  <c r="V344" i="1"/>
  <c r="U344" i="1"/>
  <c r="T344" i="1"/>
  <c r="AF343" i="1" s="1"/>
  <c r="S344" i="1"/>
  <c r="V343" i="1"/>
  <c r="U343" i="1"/>
  <c r="T343" i="1"/>
  <c r="S343" i="1"/>
  <c r="W343" i="1" s="1"/>
  <c r="AS343" i="1" s="1"/>
  <c r="V342" i="1"/>
  <c r="U342" i="1"/>
  <c r="T342" i="1"/>
  <c r="S342" i="1"/>
  <c r="W342" i="1" s="1"/>
  <c r="AS342" i="1" s="1"/>
  <c r="AF341" i="1"/>
  <c r="V341" i="1"/>
  <c r="U341" i="1"/>
  <c r="T341" i="1"/>
  <c r="S341" i="1"/>
  <c r="V340" i="1"/>
  <c r="U340" i="1"/>
  <c r="T340" i="1"/>
  <c r="S340" i="1"/>
  <c r="W340" i="1" s="1"/>
  <c r="AS340" i="1" s="1"/>
  <c r="V339" i="1"/>
  <c r="U339" i="1"/>
  <c r="T339" i="1"/>
  <c r="S339" i="1"/>
  <c r="W339" i="1" s="1"/>
  <c r="AS339" i="1" s="1"/>
  <c r="V338" i="1"/>
  <c r="U338" i="1"/>
  <c r="Z337" i="1" s="1"/>
  <c r="T338" i="1"/>
  <c r="S338" i="1"/>
  <c r="W338" i="1" s="1"/>
  <c r="AS338" i="1" s="1"/>
  <c r="AF337" i="1"/>
  <c r="AB337" i="1"/>
  <c r="AA337" i="1"/>
  <c r="V337" i="1"/>
  <c r="U337" i="1"/>
  <c r="T337" i="1"/>
  <c r="S337" i="1"/>
  <c r="W337" i="1" s="1"/>
  <c r="AS337" i="1" s="1"/>
  <c r="V336" i="1"/>
  <c r="AA333" i="1" s="1"/>
  <c r="U336" i="1"/>
  <c r="T336" i="1"/>
  <c r="AF335" i="1" s="1"/>
  <c r="S336" i="1"/>
  <c r="V335" i="1"/>
  <c r="U335" i="1"/>
  <c r="T335" i="1"/>
  <c r="S335" i="1"/>
  <c r="V334" i="1"/>
  <c r="U334" i="1"/>
  <c r="T334" i="1"/>
  <c r="S334" i="1"/>
  <c r="X333" i="1" s="1"/>
  <c r="AB333" i="1"/>
  <c r="Z333" i="1"/>
  <c r="V333" i="1"/>
  <c r="U333" i="1"/>
  <c r="T333" i="1"/>
  <c r="AF333" i="1" s="1"/>
  <c r="S333" i="1"/>
  <c r="W333" i="1" s="1"/>
  <c r="AS333" i="1" s="1"/>
  <c r="V332" i="1"/>
  <c r="U332" i="1"/>
  <c r="Z329" i="1" s="1"/>
  <c r="T332" i="1"/>
  <c r="S332" i="1"/>
  <c r="X329" i="1" s="1"/>
  <c r="V331" i="1"/>
  <c r="U331" i="1"/>
  <c r="T331" i="1"/>
  <c r="AF331" i="1" s="1"/>
  <c r="S331" i="1"/>
  <c r="V330" i="1"/>
  <c r="U330" i="1"/>
  <c r="T330" i="1"/>
  <c r="AF329" i="1" s="1"/>
  <c r="AG329" i="1" s="1"/>
  <c r="S330" i="1"/>
  <c r="W330" i="1" s="1"/>
  <c r="AS330" i="1" s="1"/>
  <c r="AB329" i="1"/>
  <c r="AA329" i="1"/>
  <c r="Y329" i="1"/>
  <c r="V329" i="1"/>
  <c r="U329" i="1"/>
  <c r="T329" i="1"/>
  <c r="S329" i="1"/>
  <c r="W329" i="1" s="1"/>
  <c r="AS329" i="1" s="1"/>
  <c r="V328" i="1"/>
  <c r="U328" i="1"/>
  <c r="T328" i="1"/>
  <c r="AF327" i="1" s="1"/>
  <c r="S328" i="1"/>
  <c r="V327" i="1"/>
  <c r="U327" i="1"/>
  <c r="T327" i="1"/>
  <c r="S327" i="1"/>
  <c r="W327" i="1" s="1"/>
  <c r="AS327" i="1" s="1"/>
  <c r="V326" i="1"/>
  <c r="U326" i="1"/>
  <c r="T326" i="1"/>
  <c r="S326" i="1"/>
  <c r="AF325" i="1"/>
  <c r="V325" i="1"/>
  <c r="U325" i="1"/>
  <c r="T325" i="1"/>
  <c r="S325" i="1"/>
  <c r="W325" i="1" s="1"/>
  <c r="AS325" i="1" s="1"/>
  <c r="V324" i="1"/>
  <c r="U324" i="1"/>
  <c r="T324" i="1"/>
  <c r="AF323" i="1" s="1"/>
  <c r="S324" i="1"/>
  <c r="V323" i="1"/>
  <c r="U323" i="1"/>
  <c r="T323" i="1"/>
  <c r="S323" i="1"/>
  <c r="W323" i="1" s="1"/>
  <c r="AS323" i="1" s="1"/>
  <c r="V322" i="1"/>
  <c r="U322" i="1"/>
  <c r="Z315" i="1" s="1"/>
  <c r="T322" i="1"/>
  <c r="S322" i="1"/>
  <c r="W322" i="1" s="1"/>
  <c r="AS322" i="1" s="1"/>
  <c r="AF321" i="1"/>
  <c r="V321" i="1"/>
  <c r="U321" i="1"/>
  <c r="T321" i="1"/>
  <c r="S321" i="1"/>
  <c r="V320" i="1"/>
  <c r="U320" i="1"/>
  <c r="T320" i="1"/>
  <c r="S320" i="1"/>
  <c r="W320" i="1" s="1"/>
  <c r="AS320" i="1" s="1"/>
  <c r="AF319" i="1"/>
  <c r="V319" i="1"/>
  <c r="U319" i="1"/>
  <c r="T319" i="1"/>
  <c r="S319" i="1"/>
  <c r="W319" i="1" s="1"/>
  <c r="AS319" i="1" s="1"/>
  <c r="V318" i="1"/>
  <c r="U318" i="1"/>
  <c r="T318" i="1"/>
  <c r="S318" i="1"/>
  <c r="W318" i="1" s="1"/>
  <c r="AS318" i="1" s="1"/>
  <c r="AF317" i="1"/>
  <c r="V317" i="1"/>
  <c r="U317" i="1"/>
  <c r="T317" i="1"/>
  <c r="S317" i="1"/>
  <c r="V316" i="1"/>
  <c r="U316" i="1"/>
  <c r="T316" i="1"/>
  <c r="S316" i="1"/>
  <c r="AG315" i="1"/>
  <c r="AH315" i="1" s="1"/>
  <c r="AF315" i="1"/>
  <c r="AB315" i="1"/>
  <c r="X315" i="1"/>
  <c r="V315" i="1"/>
  <c r="U315" i="1"/>
  <c r="T315" i="1"/>
  <c r="S315" i="1"/>
  <c r="W315" i="1" s="1"/>
  <c r="AS315" i="1" s="1"/>
  <c r="V314" i="1"/>
  <c r="U314" i="1"/>
  <c r="Z311" i="1" s="1"/>
  <c r="T314" i="1"/>
  <c r="S314" i="1"/>
  <c r="X311" i="1" s="1"/>
  <c r="AF313" i="1"/>
  <c r="V313" i="1"/>
  <c r="U313" i="1"/>
  <c r="T313" i="1"/>
  <c r="S313" i="1"/>
  <c r="V312" i="1"/>
  <c r="U312" i="1"/>
  <c r="T312" i="1"/>
  <c r="Y311" i="1" s="1"/>
  <c r="S312" i="1"/>
  <c r="W312" i="1" s="1"/>
  <c r="AS312" i="1" s="1"/>
  <c r="AB311" i="1"/>
  <c r="AA311" i="1"/>
  <c r="V311" i="1"/>
  <c r="U311" i="1"/>
  <c r="T311" i="1"/>
  <c r="S311" i="1"/>
  <c r="W311" i="1" s="1"/>
  <c r="AS311" i="1" s="1"/>
  <c r="V310" i="1"/>
  <c r="AA307" i="1" s="1"/>
  <c r="U310" i="1"/>
  <c r="T310" i="1"/>
  <c r="S310" i="1"/>
  <c r="V309" i="1"/>
  <c r="U309" i="1"/>
  <c r="T309" i="1"/>
  <c r="S309" i="1"/>
  <c r="W309" i="1" s="1"/>
  <c r="AS309" i="1" s="1"/>
  <c r="V308" i="1"/>
  <c r="U308" i="1"/>
  <c r="Z307" i="1" s="1"/>
  <c r="T308" i="1"/>
  <c r="S308" i="1"/>
  <c r="W308" i="1" s="1"/>
  <c r="AS308" i="1" s="1"/>
  <c r="AB307" i="1"/>
  <c r="X307" i="1"/>
  <c r="V307" i="1"/>
  <c r="U307" i="1"/>
  <c r="T307" i="1"/>
  <c r="AF307" i="1" s="1"/>
  <c r="S307" i="1"/>
  <c r="V306" i="1"/>
  <c r="U306" i="1"/>
  <c r="T306" i="1"/>
  <c r="S306" i="1"/>
  <c r="X301" i="1" s="1"/>
  <c r="V305" i="1"/>
  <c r="U305" i="1"/>
  <c r="T305" i="1"/>
  <c r="AF305" i="1" s="1"/>
  <c r="S305" i="1"/>
  <c r="V304" i="1"/>
  <c r="AA301" i="1" s="1"/>
  <c r="U304" i="1"/>
  <c r="T304" i="1"/>
  <c r="S304" i="1"/>
  <c r="V303" i="1"/>
  <c r="U303" i="1"/>
  <c r="T303" i="1"/>
  <c r="S303" i="1"/>
  <c r="W303" i="1" s="1"/>
  <c r="AS303" i="1" s="1"/>
  <c r="V302" i="1"/>
  <c r="U302" i="1"/>
  <c r="Z301" i="1" s="1"/>
  <c r="T302" i="1"/>
  <c r="S302" i="1"/>
  <c r="W302" i="1" s="1"/>
  <c r="AS302" i="1" s="1"/>
  <c r="AF301" i="1"/>
  <c r="AB301" i="1"/>
  <c r="V301" i="1"/>
  <c r="U301" i="1"/>
  <c r="T301" i="1"/>
  <c r="S301" i="1"/>
  <c r="V300" i="1"/>
  <c r="U300" i="1"/>
  <c r="T300" i="1"/>
  <c r="S300" i="1"/>
  <c r="X297" i="1" s="1"/>
  <c r="V299" i="1"/>
  <c r="U299" i="1"/>
  <c r="T299" i="1"/>
  <c r="AF299" i="1" s="1"/>
  <c r="S299" i="1"/>
  <c r="V298" i="1"/>
  <c r="AA297" i="1" s="1"/>
  <c r="U298" i="1"/>
  <c r="T298" i="1"/>
  <c r="S298" i="1"/>
  <c r="AB297" i="1"/>
  <c r="Z297" i="1"/>
  <c r="V297" i="1"/>
  <c r="U297" i="1"/>
  <c r="T297" i="1"/>
  <c r="S297" i="1"/>
  <c r="V296" i="1"/>
  <c r="U296" i="1"/>
  <c r="T296" i="1"/>
  <c r="S296" i="1"/>
  <c r="W296" i="1" s="1"/>
  <c r="AS296" i="1" s="1"/>
  <c r="AF295" i="1"/>
  <c r="V295" i="1"/>
  <c r="U295" i="1"/>
  <c r="T295" i="1"/>
  <c r="S295" i="1"/>
  <c r="V294" i="1"/>
  <c r="AA287" i="1" s="1"/>
  <c r="U294" i="1"/>
  <c r="T294" i="1"/>
  <c r="AF293" i="1" s="1"/>
  <c r="S294" i="1"/>
  <c r="V293" i="1"/>
  <c r="U293" i="1"/>
  <c r="T293" i="1"/>
  <c r="S293" i="1"/>
  <c r="W293" i="1" s="1"/>
  <c r="AS293" i="1" s="1"/>
  <c r="V292" i="1"/>
  <c r="U292" i="1"/>
  <c r="Z287" i="1" s="1"/>
  <c r="T292" i="1"/>
  <c r="S292" i="1"/>
  <c r="W292" i="1" s="1"/>
  <c r="AS292" i="1" s="1"/>
  <c r="AF291" i="1"/>
  <c r="V291" i="1"/>
  <c r="U291" i="1"/>
  <c r="T291" i="1"/>
  <c r="S291" i="1"/>
  <c r="V290" i="1"/>
  <c r="U290" i="1"/>
  <c r="T290" i="1"/>
  <c r="AF289" i="1" s="1"/>
  <c r="S290" i="1"/>
  <c r="W290" i="1" s="1"/>
  <c r="AS290" i="1" s="1"/>
  <c r="V289" i="1"/>
  <c r="U289" i="1"/>
  <c r="T289" i="1"/>
  <c r="S289" i="1"/>
  <c r="W289" i="1" s="1"/>
  <c r="AS289" i="1" s="1"/>
  <c r="V288" i="1"/>
  <c r="U288" i="1"/>
  <c r="T288" i="1"/>
  <c r="S288" i="1"/>
  <c r="W288" i="1" s="1"/>
  <c r="AS288" i="1" s="1"/>
  <c r="AG287" i="1"/>
  <c r="AB287" i="1"/>
  <c r="X287" i="1"/>
  <c r="V287" i="1"/>
  <c r="U287" i="1"/>
  <c r="T287" i="1"/>
  <c r="AF287" i="1" s="1"/>
  <c r="S287" i="1"/>
  <c r="V286" i="1"/>
  <c r="U286" i="1"/>
  <c r="T286" i="1"/>
  <c r="S286" i="1"/>
  <c r="W286" i="1" s="1"/>
  <c r="AS286" i="1" s="1"/>
  <c r="AF285" i="1"/>
  <c r="V285" i="1"/>
  <c r="U285" i="1"/>
  <c r="T285" i="1"/>
  <c r="S285" i="1"/>
  <c r="V284" i="1"/>
  <c r="U284" i="1"/>
  <c r="T284" i="1"/>
  <c r="AF283" i="1" s="1"/>
  <c r="S284" i="1"/>
  <c r="V283" i="1"/>
  <c r="U283" i="1"/>
  <c r="T283" i="1"/>
  <c r="S283" i="1"/>
  <c r="W283" i="1" s="1"/>
  <c r="AS283" i="1" s="1"/>
  <c r="V282" i="1"/>
  <c r="U282" i="1"/>
  <c r="Z279" i="1" s="1"/>
  <c r="T282" i="1"/>
  <c r="S282" i="1"/>
  <c r="X279" i="1" s="1"/>
  <c r="AF281" i="1"/>
  <c r="V281" i="1"/>
  <c r="U281" i="1"/>
  <c r="T281" i="1"/>
  <c r="S281" i="1"/>
  <c r="V280" i="1"/>
  <c r="U280" i="1"/>
  <c r="T280" i="1"/>
  <c r="Y279" i="1" s="1"/>
  <c r="S280" i="1"/>
  <c r="W280" i="1" s="1"/>
  <c r="AS280" i="1" s="1"/>
  <c r="AB279" i="1"/>
  <c r="AA279" i="1"/>
  <c r="V279" i="1"/>
  <c r="U279" i="1"/>
  <c r="T279" i="1"/>
  <c r="S279" i="1"/>
  <c r="W279" i="1" s="1"/>
  <c r="AS279" i="1" s="1"/>
  <c r="V278" i="1"/>
  <c r="U278" i="1"/>
  <c r="T278" i="1"/>
  <c r="AF277" i="1" s="1"/>
  <c r="S278" i="1"/>
  <c r="V277" i="1"/>
  <c r="U277" i="1"/>
  <c r="T277" i="1"/>
  <c r="S277" i="1"/>
  <c r="W277" i="1" s="1"/>
  <c r="AS277" i="1" s="1"/>
  <c r="V276" i="1"/>
  <c r="U276" i="1"/>
  <c r="Z269" i="1" s="1"/>
  <c r="T276" i="1"/>
  <c r="S276" i="1"/>
  <c r="W276" i="1" s="1"/>
  <c r="AS276" i="1" s="1"/>
  <c r="AF275" i="1"/>
  <c r="V275" i="1"/>
  <c r="U275" i="1"/>
  <c r="T275" i="1"/>
  <c r="S275" i="1"/>
  <c r="V274" i="1"/>
  <c r="U274" i="1"/>
  <c r="T274" i="1"/>
  <c r="S274" i="1"/>
  <c r="AF273" i="1"/>
  <c r="V273" i="1"/>
  <c r="U273" i="1"/>
  <c r="T273" i="1"/>
  <c r="S273" i="1"/>
  <c r="W273" i="1" s="1"/>
  <c r="AS273" i="1" s="1"/>
  <c r="V272" i="1"/>
  <c r="U272" i="1"/>
  <c r="T272" i="1"/>
  <c r="S272" i="1"/>
  <c r="W272" i="1" s="1"/>
  <c r="AS272" i="1" s="1"/>
  <c r="V271" i="1"/>
  <c r="U271" i="1"/>
  <c r="T271" i="1"/>
  <c r="AF271" i="1" s="1"/>
  <c r="S271" i="1"/>
  <c r="V270" i="1"/>
  <c r="AA269" i="1" s="1"/>
  <c r="U270" i="1"/>
  <c r="T270" i="1"/>
  <c r="S270" i="1"/>
  <c r="AF269" i="1"/>
  <c r="AB269" i="1"/>
  <c r="Y269" i="1"/>
  <c r="V269" i="1"/>
  <c r="U269" i="1"/>
  <c r="T269" i="1"/>
  <c r="S269" i="1"/>
  <c r="W269" i="1" s="1"/>
  <c r="AS269" i="1" s="1"/>
  <c r="V268" i="1"/>
  <c r="U268" i="1"/>
  <c r="T268" i="1"/>
  <c r="AF267" i="1" s="1"/>
  <c r="S268" i="1"/>
  <c r="V267" i="1"/>
  <c r="U267" i="1"/>
  <c r="T267" i="1"/>
  <c r="S267" i="1"/>
  <c r="W267" i="1" s="1"/>
  <c r="AS267" i="1" s="1"/>
  <c r="V266" i="1"/>
  <c r="U266" i="1"/>
  <c r="T266" i="1"/>
  <c r="S266" i="1"/>
  <c r="W266" i="1" s="1"/>
  <c r="AS266" i="1" s="1"/>
  <c r="AF265" i="1"/>
  <c r="V265" i="1"/>
  <c r="U265" i="1"/>
  <c r="T265" i="1"/>
  <c r="S265" i="1"/>
  <c r="V264" i="1"/>
  <c r="AA263" i="1" s="1"/>
  <c r="U264" i="1"/>
  <c r="T264" i="1"/>
  <c r="S264" i="1"/>
  <c r="AG263" i="1"/>
  <c r="AF263" i="1"/>
  <c r="AB263" i="1"/>
  <c r="Z263" i="1"/>
  <c r="X263" i="1"/>
  <c r="V263" i="1"/>
  <c r="U263" i="1"/>
  <c r="T263" i="1"/>
  <c r="S263" i="1"/>
  <c r="W263" i="1" s="1"/>
  <c r="AS263" i="1" s="1"/>
  <c r="V262" i="1"/>
  <c r="U262" i="1"/>
  <c r="Z257" i="1" s="1"/>
  <c r="T262" i="1"/>
  <c r="S262" i="1"/>
  <c r="W262" i="1" s="1"/>
  <c r="AS262" i="1" s="1"/>
  <c r="AF261" i="1"/>
  <c r="V261" i="1"/>
  <c r="U261" i="1"/>
  <c r="T261" i="1"/>
  <c r="S261" i="1"/>
  <c r="V260" i="1"/>
  <c r="AA257" i="1" s="1"/>
  <c r="U260" i="1"/>
  <c r="T260" i="1"/>
  <c r="S260" i="1"/>
  <c r="W260" i="1" s="1"/>
  <c r="AS260" i="1" s="1"/>
  <c r="V259" i="1"/>
  <c r="U259" i="1"/>
  <c r="T259" i="1"/>
  <c r="S259" i="1"/>
  <c r="W259" i="1" s="1"/>
  <c r="AS259" i="1" s="1"/>
  <c r="V258" i="1"/>
  <c r="U258" i="1"/>
  <c r="T258" i="1"/>
  <c r="S258" i="1"/>
  <c r="W258" i="1" s="1"/>
  <c r="AS258" i="1" s="1"/>
  <c r="AB257" i="1"/>
  <c r="X257" i="1"/>
  <c r="V257" i="1"/>
  <c r="U257" i="1"/>
  <c r="T257" i="1"/>
  <c r="AF257" i="1" s="1"/>
  <c r="S257" i="1"/>
  <c r="V256" i="1"/>
  <c r="U256" i="1"/>
  <c r="Z253" i="1" s="1"/>
  <c r="T256" i="1"/>
  <c r="S256" i="1"/>
  <c r="X253" i="1" s="1"/>
  <c r="AF255" i="1"/>
  <c r="V255" i="1"/>
  <c r="U255" i="1"/>
  <c r="T255" i="1"/>
  <c r="S255" i="1"/>
  <c r="V254" i="1"/>
  <c r="AA253" i="1" s="1"/>
  <c r="U254" i="1"/>
  <c r="T254" i="1"/>
  <c r="AF253" i="1" s="1"/>
  <c r="AG253" i="1" s="1"/>
  <c r="S254" i="1"/>
  <c r="AB253" i="1"/>
  <c r="Y253" i="1"/>
  <c r="V253" i="1"/>
  <c r="U253" i="1"/>
  <c r="T253" i="1"/>
  <c r="S253" i="1"/>
  <c r="W253" i="1" s="1"/>
  <c r="AS253" i="1" s="1"/>
  <c r="V252" i="1"/>
  <c r="AA245" i="1" s="1"/>
  <c r="U252" i="1"/>
  <c r="T252" i="1"/>
  <c r="AF251" i="1" s="1"/>
  <c r="S252" i="1"/>
  <c r="V251" i="1"/>
  <c r="U251" i="1"/>
  <c r="T251" i="1"/>
  <c r="S251" i="1"/>
  <c r="W251" i="1" s="1"/>
  <c r="AS251" i="1" s="1"/>
  <c r="V250" i="1"/>
  <c r="U250" i="1"/>
  <c r="T250" i="1"/>
  <c r="S250" i="1"/>
  <c r="W250" i="1" s="1"/>
  <c r="AS250" i="1" s="1"/>
  <c r="AF249" i="1"/>
  <c r="V249" i="1"/>
  <c r="U249" i="1"/>
  <c r="T249" i="1"/>
  <c r="S249" i="1"/>
  <c r="V248" i="1"/>
  <c r="U248" i="1"/>
  <c r="T248" i="1"/>
  <c r="AF247" i="1" s="1"/>
  <c r="S248" i="1"/>
  <c r="V247" i="1"/>
  <c r="U247" i="1"/>
  <c r="T247" i="1"/>
  <c r="S247" i="1"/>
  <c r="W247" i="1" s="1"/>
  <c r="AS247" i="1" s="1"/>
  <c r="V246" i="1"/>
  <c r="U246" i="1"/>
  <c r="Z245" i="1" s="1"/>
  <c r="T246" i="1"/>
  <c r="S246" i="1"/>
  <c r="X245" i="1" s="1"/>
  <c r="AF245" i="1"/>
  <c r="AG245" i="1" s="1"/>
  <c r="AB245" i="1"/>
  <c r="Y245" i="1"/>
  <c r="V245" i="1"/>
  <c r="U245" i="1"/>
  <c r="T245" i="1"/>
  <c r="S245" i="1"/>
  <c r="W245" i="1" s="1"/>
  <c r="AS245" i="1" s="1"/>
  <c r="V244" i="1"/>
  <c r="U244" i="1"/>
  <c r="T244" i="1"/>
  <c r="AF243" i="1" s="1"/>
  <c r="S244" i="1"/>
  <c r="V243" i="1"/>
  <c r="U243" i="1"/>
  <c r="T243" i="1"/>
  <c r="S243" i="1"/>
  <c r="W243" i="1" s="1"/>
  <c r="AS243" i="1" s="1"/>
  <c r="V242" i="1"/>
  <c r="U242" i="1"/>
  <c r="T242" i="1"/>
  <c r="S242" i="1"/>
  <c r="W242" i="1" s="1"/>
  <c r="AS242" i="1" s="1"/>
  <c r="V241" i="1"/>
  <c r="U241" i="1"/>
  <c r="T241" i="1"/>
  <c r="AF241" i="1" s="1"/>
  <c r="S241" i="1"/>
  <c r="V240" i="1"/>
  <c r="AA237" i="1" s="1"/>
  <c r="U240" i="1"/>
  <c r="T240" i="1"/>
  <c r="AF239" i="1" s="1"/>
  <c r="S240" i="1"/>
  <c r="V239" i="1"/>
  <c r="U239" i="1"/>
  <c r="T239" i="1"/>
  <c r="S239" i="1"/>
  <c r="W239" i="1" s="1"/>
  <c r="AS239" i="1" s="1"/>
  <c r="V238" i="1"/>
  <c r="U238" i="1"/>
  <c r="Z237" i="1" s="1"/>
  <c r="T238" i="1"/>
  <c r="S238" i="1"/>
  <c r="AF237" i="1"/>
  <c r="AB237" i="1"/>
  <c r="V237" i="1"/>
  <c r="U237" i="1"/>
  <c r="T237" i="1"/>
  <c r="S237" i="1"/>
  <c r="W237" i="1" s="1"/>
  <c r="AS237" i="1" s="1"/>
  <c r="V236" i="1"/>
  <c r="U236" i="1"/>
  <c r="T236" i="1"/>
  <c r="AF235" i="1" s="1"/>
  <c r="S236" i="1"/>
  <c r="W236" i="1" s="1"/>
  <c r="AS236" i="1" s="1"/>
  <c r="V235" i="1"/>
  <c r="U235" i="1"/>
  <c r="T235" i="1"/>
  <c r="S235" i="1"/>
  <c r="W235" i="1" s="1"/>
  <c r="AS235" i="1" s="1"/>
  <c r="V234" i="1"/>
  <c r="U234" i="1"/>
  <c r="T234" i="1"/>
  <c r="S234" i="1"/>
  <c r="W234" i="1" s="1"/>
  <c r="AS234" i="1" s="1"/>
  <c r="AF233" i="1"/>
  <c r="V233" i="1"/>
  <c r="U233" i="1"/>
  <c r="T233" i="1"/>
  <c r="S233" i="1"/>
  <c r="W233" i="1" s="1"/>
  <c r="AS233" i="1" s="1"/>
  <c r="V232" i="1"/>
  <c r="U232" i="1"/>
  <c r="T232" i="1"/>
  <c r="S232" i="1"/>
  <c r="AF231" i="1"/>
  <c r="V231" i="1"/>
  <c r="U231" i="1"/>
  <c r="T231" i="1"/>
  <c r="S231" i="1"/>
  <c r="W231" i="1" s="1"/>
  <c r="AS231" i="1" s="1"/>
  <c r="V230" i="1"/>
  <c r="U230" i="1"/>
  <c r="Z223" i="1" s="1"/>
  <c r="T230" i="1"/>
  <c r="S230" i="1"/>
  <c r="AF229" i="1"/>
  <c r="V229" i="1"/>
  <c r="U229" i="1"/>
  <c r="T229" i="1"/>
  <c r="S229" i="1"/>
  <c r="V228" i="1"/>
  <c r="U228" i="1"/>
  <c r="T228" i="1"/>
  <c r="S228" i="1"/>
  <c r="AF227" i="1"/>
  <c r="V227" i="1"/>
  <c r="U227" i="1"/>
  <c r="T227" i="1"/>
  <c r="S227" i="1"/>
  <c r="W227" i="1" s="1"/>
  <c r="AS227" i="1" s="1"/>
  <c r="V226" i="1"/>
  <c r="U226" i="1"/>
  <c r="T226" i="1"/>
  <c r="S226" i="1"/>
  <c r="W226" i="1" s="1"/>
  <c r="AS226" i="1" s="1"/>
  <c r="AF225" i="1"/>
  <c r="V225" i="1"/>
  <c r="U225" i="1"/>
  <c r="T225" i="1"/>
  <c r="S225" i="1"/>
  <c r="W225" i="1" s="1"/>
  <c r="AS225" i="1" s="1"/>
  <c r="V224" i="1"/>
  <c r="AA223" i="1" s="1"/>
  <c r="U224" i="1"/>
  <c r="T224" i="1"/>
  <c r="Y223" i="1" s="1"/>
  <c r="S224" i="1"/>
  <c r="AB223" i="1"/>
  <c r="V223" i="1"/>
  <c r="U223" i="1"/>
  <c r="T223" i="1"/>
  <c r="S223" i="1"/>
  <c r="W223" i="1" s="1"/>
  <c r="AS223" i="1" s="1"/>
  <c r="V222" i="1"/>
  <c r="U222" i="1"/>
  <c r="T222" i="1"/>
  <c r="AF221" i="1" s="1"/>
  <c r="S222" i="1"/>
  <c r="W222" i="1" s="1"/>
  <c r="AS222" i="1" s="1"/>
  <c r="V221" i="1"/>
  <c r="U221" i="1"/>
  <c r="T221" i="1"/>
  <c r="S221" i="1"/>
  <c r="W221" i="1" s="1"/>
  <c r="AS221" i="1" s="1"/>
  <c r="V220" i="1"/>
  <c r="U220" i="1"/>
  <c r="T220" i="1"/>
  <c r="S220" i="1"/>
  <c r="W220" i="1" s="1"/>
  <c r="AS220" i="1" s="1"/>
  <c r="AF219" i="1"/>
  <c r="V219" i="1"/>
  <c r="U219" i="1"/>
  <c r="T219" i="1"/>
  <c r="S219" i="1"/>
  <c r="W219" i="1" s="1"/>
  <c r="AS219" i="1" s="1"/>
  <c r="V218" i="1"/>
  <c r="U218" i="1"/>
  <c r="T218" i="1"/>
  <c r="S218" i="1"/>
  <c r="AF217" i="1"/>
  <c r="V217" i="1"/>
  <c r="U217" i="1"/>
  <c r="T217" i="1"/>
  <c r="S217" i="1"/>
  <c r="W217" i="1" s="1"/>
  <c r="AS217" i="1" s="1"/>
  <c r="V216" i="1"/>
  <c r="U216" i="1"/>
  <c r="T216" i="1"/>
  <c r="S216" i="1"/>
  <c r="W216" i="1" s="1"/>
  <c r="AS216" i="1" s="1"/>
  <c r="AF215" i="1"/>
  <c r="V215" i="1"/>
  <c r="U215" i="1"/>
  <c r="T215" i="1"/>
  <c r="S215" i="1"/>
  <c r="V214" i="1"/>
  <c r="AA211" i="1" s="1"/>
  <c r="U214" i="1"/>
  <c r="T214" i="1"/>
  <c r="S214" i="1"/>
  <c r="V213" i="1"/>
  <c r="U213" i="1"/>
  <c r="T213" i="1"/>
  <c r="S213" i="1"/>
  <c r="W213" i="1" s="1"/>
  <c r="AS213" i="1" s="1"/>
  <c r="V212" i="1"/>
  <c r="U212" i="1"/>
  <c r="Z211" i="1" s="1"/>
  <c r="T212" i="1"/>
  <c r="S212" i="1"/>
  <c r="W212" i="1" s="1"/>
  <c r="AS212" i="1" s="1"/>
  <c r="AF211" i="1"/>
  <c r="AB211" i="1"/>
  <c r="X211" i="1"/>
  <c r="V211" i="1"/>
  <c r="U211" i="1"/>
  <c r="T211" i="1"/>
  <c r="S211" i="1"/>
  <c r="W211" i="1" s="1"/>
  <c r="AS211" i="1" s="1"/>
  <c r="V210" i="1"/>
  <c r="U210" i="1"/>
  <c r="T210" i="1"/>
  <c r="S210" i="1"/>
  <c r="W210" i="1" s="1"/>
  <c r="AS210" i="1" s="1"/>
  <c r="AF209" i="1"/>
  <c r="V209" i="1"/>
  <c r="U209" i="1"/>
  <c r="T209" i="1"/>
  <c r="S209" i="1"/>
  <c r="V208" i="1"/>
  <c r="U208" i="1"/>
  <c r="T208" i="1"/>
  <c r="AF207" i="1" s="1"/>
  <c r="S208" i="1"/>
  <c r="W208" i="1" s="1"/>
  <c r="AS208" i="1" s="1"/>
  <c r="V207" i="1"/>
  <c r="U207" i="1"/>
  <c r="T207" i="1"/>
  <c r="S207" i="1"/>
  <c r="W207" i="1" s="1"/>
  <c r="AS207" i="1" s="1"/>
  <c r="V206" i="1"/>
  <c r="U206" i="1"/>
  <c r="T206" i="1"/>
  <c r="S206" i="1"/>
  <c r="X205" i="1" s="1"/>
  <c r="AF205" i="1"/>
  <c r="AB205" i="1"/>
  <c r="AA205" i="1"/>
  <c r="Y205" i="1"/>
  <c r="V205" i="1"/>
  <c r="U205" i="1"/>
  <c r="T205" i="1"/>
  <c r="S205" i="1"/>
  <c r="W205" i="1" s="1"/>
  <c r="AS205" i="1" s="1"/>
  <c r="K205" i="1"/>
  <c r="V204" i="1"/>
  <c r="U204" i="1"/>
  <c r="T204" i="1"/>
  <c r="S204" i="1"/>
  <c r="AF203" i="1"/>
  <c r="V203" i="1"/>
  <c r="U203" i="1"/>
  <c r="T203" i="1"/>
  <c r="S203" i="1"/>
  <c r="W203" i="1" s="1"/>
  <c r="AS203" i="1" s="1"/>
  <c r="V202" i="1"/>
  <c r="U202" i="1"/>
  <c r="T202" i="1"/>
  <c r="S202" i="1"/>
  <c r="W202" i="1" s="1"/>
  <c r="AS202" i="1" s="1"/>
  <c r="AF201" i="1"/>
  <c r="V201" i="1"/>
  <c r="U201" i="1"/>
  <c r="T201" i="1"/>
  <c r="S201" i="1"/>
  <c r="W201" i="1" s="1"/>
  <c r="AS201" i="1" s="1"/>
  <c r="V200" i="1"/>
  <c r="U200" i="1"/>
  <c r="T200" i="1"/>
  <c r="S200" i="1"/>
  <c r="AF199" i="1"/>
  <c r="V199" i="1"/>
  <c r="U199" i="1"/>
  <c r="T199" i="1"/>
  <c r="S199" i="1"/>
  <c r="W199" i="1" s="1"/>
  <c r="AS199" i="1" s="1"/>
  <c r="V198" i="1"/>
  <c r="U198" i="1"/>
  <c r="T198" i="1"/>
  <c r="S198" i="1"/>
  <c r="W198" i="1" s="1"/>
  <c r="AS198" i="1" s="1"/>
  <c r="AF197" i="1"/>
  <c r="V197" i="1"/>
  <c r="U197" i="1"/>
  <c r="T197" i="1"/>
  <c r="S197" i="1"/>
  <c r="V196" i="1"/>
  <c r="AA195" i="1" s="1"/>
  <c r="U196" i="1"/>
  <c r="T196" i="1"/>
  <c r="S196" i="1"/>
  <c r="AB195" i="1"/>
  <c r="Z195" i="1"/>
  <c r="X195" i="1"/>
  <c r="V195" i="1"/>
  <c r="U195" i="1"/>
  <c r="T195" i="1"/>
  <c r="S195" i="1"/>
  <c r="W195" i="1" s="1"/>
  <c r="AS195" i="1" s="1"/>
  <c r="K195" i="1"/>
  <c r="V194" i="1"/>
  <c r="U194" i="1"/>
  <c r="Z187" i="1" s="1"/>
  <c r="T194" i="1"/>
  <c r="S194" i="1"/>
  <c r="W194" i="1" s="1"/>
  <c r="AS194" i="1" s="1"/>
  <c r="AF193" i="1"/>
  <c r="V193" i="1"/>
  <c r="U193" i="1"/>
  <c r="T193" i="1"/>
  <c r="S193" i="1"/>
  <c r="V192" i="1"/>
  <c r="U192" i="1"/>
  <c r="T192" i="1"/>
  <c r="AF191" i="1" s="1"/>
  <c r="S192" i="1"/>
  <c r="W192" i="1" s="1"/>
  <c r="AS192" i="1" s="1"/>
  <c r="V191" i="1"/>
  <c r="U191" i="1"/>
  <c r="T191" i="1"/>
  <c r="S191" i="1"/>
  <c r="W191" i="1" s="1"/>
  <c r="AS191" i="1" s="1"/>
  <c r="V190" i="1"/>
  <c r="U190" i="1"/>
  <c r="T190" i="1"/>
  <c r="S190" i="1"/>
  <c r="X187" i="1" s="1"/>
  <c r="AF189" i="1"/>
  <c r="V189" i="1"/>
  <c r="U189" i="1"/>
  <c r="T189" i="1"/>
  <c r="S189" i="1"/>
  <c r="W189" i="1" s="1"/>
  <c r="AS189" i="1" s="1"/>
  <c r="V188" i="1"/>
  <c r="AA187" i="1" s="1"/>
  <c r="U188" i="1"/>
  <c r="T188" i="1"/>
  <c r="S188" i="1"/>
  <c r="AB187" i="1"/>
  <c r="V187" i="1"/>
  <c r="U187" i="1"/>
  <c r="T187" i="1"/>
  <c r="S187" i="1"/>
  <c r="K187" i="1"/>
  <c r="V186" i="1"/>
  <c r="U186" i="1"/>
  <c r="T186" i="1"/>
  <c r="S186" i="1"/>
  <c r="W186" i="1" s="1"/>
  <c r="AS186" i="1" s="1"/>
  <c r="V185" i="1"/>
  <c r="U185" i="1"/>
  <c r="T185" i="1"/>
  <c r="AF185" i="1" s="1"/>
  <c r="S185" i="1"/>
  <c r="V184" i="1"/>
  <c r="U184" i="1"/>
  <c r="T184" i="1"/>
  <c r="AF183" i="1" s="1"/>
  <c r="S184" i="1"/>
  <c r="V183" i="1"/>
  <c r="U183" i="1"/>
  <c r="T183" i="1"/>
  <c r="S183" i="1"/>
  <c r="W183" i="1" s="1"/>
  <c r="AS183" i="1" s="1"/>
  <c r="V182" i="1"/>
  <c r="U182" i="1"/>
  <c r="T182" i="1"/>
  <c r="S182" i="1"/>
  <c r="W182" i="1" s="1"/>
  <c r="AS182" i="1" s="1"/>
  <c r="AF181" i="1"/>
  <c r="V181" i="1"/>
  <c r="U181" i="1"/>
  <c r="T181" i="1"/>
  <c r="S181" i="1"/>
  <c r="V180" i="1"/>
  <c r="AA179" i="1" s="1"/>
  <c r="U180" i="1"/>
  <c r="T180" i="1"/>
  <c r="S180" i="1"/>
  <c r="AB179" i="1"/>
  <c r="Z179" i="1"/>
  <c r="X179" i="1"/>
  <c r="V179" i="1"/>
  <c r="U179" i="1"/>
  <c r="T179" i="1"/>
  <c r="S179" i="1"/>
  <c r="W179" i="1" s="1"/>
  <c r="AS179" i="1" s="1"/>
  <c r="K179" i="1"/>
  <c r="V178" i="1"/>
  <c r="U178" i="1"/>
  <c r="T178" i="1"/>
  <c r="S178" i="1"/>
  <c r="AF177" i="1"/>
  <c r="V177" i="1"/>
  <c r="U177" i="1"/>
  <c r="T177" i="1"/>
  <c r="S177" i="1"/>
  <c r="V176" i="1"/>
  <c r="U176" i="1"/>
  <c r="T176" i="1"/>
  <c r="AF175" i="1" s="1"/>
  <c r="S176" i="1"/>
  <c r="W176" i="1" s="1"/>
  <c r="AS176" i="1" s="1"/>
  <c r="V175" i="1"/>
  <c r="U175" i="1"/>
  <c r="T175" i="1"/>
  <c r="S175" i="1"/>
  <c r="W175" i="1" s="1"/>
  <c r="AS175" i="1" s="1"/>
  <c r="V174" i="1"/>
  <c r="U174" i="1"/>
  <c r="T174" i="1"/>
  <c r="S174" i="1"/>
  <c r="W174" i="1" s="1"/>
  <c r="AS174" i="1" s="1"/>
  <c r="AF173" i="1"/>
  <c r="V173" i="1"/>
  <c r="U173" i="1"/>
  <c r="T173" i="1"/>
  <c r="S173" i="1"/>
  <c r="W173" i="1" s="1"/>
  <c r="AS173" i="1" s="1"/>
  <c r="V172" i="1"/>
  <c r="AA169" i="1" s="1"/>
  <c r="U172" i="1"/>
  <c r="T172" i="1"/>
  <c r="S172" i="1"/>
  <c r="V171" i="1"/>
  <c r="U171" i="1"/>
  <c r="T171" i="1"/>
  <c r="S171" i="1"/>
  <c r="W171" i="1" s="1"/>
  <c r="AS171" i="1" s="1"/>
  <c r="V170" i="1"/>
  <c r="U170" i="1"/>
  <c r="T170" i="1"/>
  <c r="S170" i="1"/>
  <c r="X169" i="1" s="1"/>
  <c r="AB169" i="1"/>
  <c r="V169" i="1"/>
  <c r="U169" i="1"/>
  <c r="T169" i="1"/>
  <c r="AF169" i="1" s="1"/>
  <c r="S169" i="1"/>
  <c r="W169" i="1" s="1"/>
  <c r="AS169" i="1" s="1"/>
  <c r="K169" i="1"/>
  <c r="V168" i="1"/>
  <c r="U168" i="1"/>
  <c r="T168" i="1"/>
  <c r="AF167" i="1" s="1"/>
  <c r="S168" i="1"/>
  <c r="W168" i="1" s="1"/>
  <c r="AS168" i="1" s="1"/>
  <c r="V167" i="1"/>
  <c r="U167" i="1"/>
  <c r="T167" i="1"/>
  <c r="S167" i="1"/>
  <c r="W167" i="1" s="1"/>
  <c r="AS167" i="1" s="1"/>
  <c r="V166" i="1"/>
  <c r="U166" i="1"/>
  <c r="T166" i="1"/>
  <c r="S166" i="1"/>
  <c r="W166" i="1" s="1"/>
  <c r="AS166" i="1" s="1"/>
  <c r="AF165" i="1"/>
  <c r="V165" i="1"/>
  <c r="U165" i="1"/>
  <c r="T165" i="1"/>
  <c r="S165" i="1"/>
  <c r="W165" i="1" s="1"/>
  <c r="AS165" i="1" s="1"/>
  <c r="V164" i="1"/>
  <c r="U164" i="1"/>
  <c r="Z159" i="1" s="1"/>
  <c r="T164" i="1"/>
  <c r="S164" i="1"/>
  <c r="AF163" i="1"/>
  <c r="V163" i="1"/>
  <c r="U163" i="1"/>
  <c r="T163" i="1"/>
  <c r="S163" i="1"/>
  <c r="V162" i="1"/>
  <c r="AA159" i="1" s="1"/>
  <c r="U162" i="1"/>
  <c r="T162" i="1"/>
  <c r="AF161" i="1" s="1"/>
  <c r="S162" i="1"/>
  <c r="V161" i="1"/>
  <c r="U161" i="1"/>
  <c r="T161" i="1"/>
  <c r="S161" i="1"/>
  <c r="V160" i="1"/>
  <c r="U160" i="1"/>
  <c r="T160" i="1"/>
  <c r="S160" i="1"/>
  <c r="X159" i="1" s="1"/>
  <c r="AF159" i="1"/>
  <c r="AG159" i="1" s="1"/>
  <c r="AH159" i="1" s="1"/>
  <c r="AB159" i="1"/>
  <c r="Y159" i="1"/>
  <c r="V159" i="1"/>
  <c r="U159" i="1"/>
  <c r="T159" i="1"/>
  <c r="S159" i="1"/>
  <c r="K159" i="1"/>
  <c r="V158" i="1"/>
  <c r="U158" i="1"/>
  <c r="T158" i="1"/>
  <c r="AF157" i="1" s="1"/>
  <c r="S158" i="1"/>
  <c r="W158" i="1" s="1"/>
  <c r="AS158" i="1" s="1"/>
  <c r="V157" i="1"/>
  <c r="U157" i="1"/>
  <c r="T157" i="1"/>
  <c r="S157" i="1"/>
  <c r="W157" i="1" s="1"/>
  <c r="AS157" i="1" s="1"/>
  <c r="V156" i="1"/>
  <c r="U156" i="1"/>
  <c r="T156" i="1"/>
  <c r="S156" i="1"/>
  <c r="W156" i="1" s="1"/>
  <c r="AS156" i="1" s="1"/>
  <c r="AF155" i="1"/>
  <c r="V155" i="1"/>
  <c r="U155" i="1"/>
  <c r="T155" i="1"/>
  <c r="S155" i="1"/>
  <c r="W155" i="1" s="1"/>
  <c r="AS155" i="1" s="1"/>
  <c r="V154" i="1"/>
  <c r="AA149" i="1" s="1"/>
  <c r="U154" i="1"/>
  <c r="T154" i="1"/>
  <c r="AF153" i="1" s="1"/>
  <c r="S154" i="1"/>
  <c r="W154" i="1" s="1"/>
  <c r="AS154" i="1" s="1"/>
  <c r="V153" i="1"/>
  <c r="U153" i="1"/>
  <c r="T153" i="1"/>
  <c r="S153" i="1"/>
  <c r="V152" i="1"/>
  <c r="U152" i="1"/>
  <c r="T152" i="1"/>
  <c r="AF151" i="1" s="1"/>
  <c r="S152" i="1"/>
  <c r="X149" i="1" s="1"/>
  <c r="V151" i="1"/>
  <c r="U151" i="1"/>
  <c r="T151" i="1"/>
  <c r="S151" i="1"/>
  <c r="W151" i="1" s="1"/>
  <c r="AS151" i="1" s="1"/>
  <c r="V150" i="1"/>
  <c r="U150" i="1"/>
  <c r="T150" i="1"/>
  <c r="S150" i="1"/>
  <c r="AB149" i="1"/>
  <c r="Z149" i="1"/>
  <c r="V149" i="1"/>
  <c r="U149" i="1"/>
  <c r="T149" i="1"/>
  <c r="S149" i="1"/>
  <c r="W149" i="1" s="1"/>
  <c r="AS149" i="1" s="1"/>
  <c r="K149" i="1"/>
  <c r="V148" i="1"/>
  <c r="U148" i="1"/>
  <c r="T148" i="1"/>
  <c r="S148" i="1"/>
  <c r="W148" i="1" s="1"/>
  <c r="AS148" i="1" s="1"/>
  <c r="AF147" i="1"/>
  <c r="AG143" i="1" s="1"/>
  <c r="AH143" i="1" s="1"/>
  <c r="V147" i="1"/>
  <c r="U147" i="1"/>
  <c r="T147" i="1"/>
  <c r="S147" i="1"/>
  <c r="W147" i="1" s="1"/>
  <c r="AS147" i="1" s="1"/>
  <c r="V146" i="1"/>
  <c r="AA143" i="1" s="1"/>
  <c r="U146" i="1"/>
  <c r="T146" i="1"/>
  <c r="AF145" i="1" s="1"/>
  <c r="S146" i="1"/>
  <c r="W146" i="1" s="1"/>
  <c r="AS146" i="1" s="1"/>
  <c r="V145" i="1"/>
  <c r="U145" i="1"/>
  <c r="T145" i="1"/>
  <c r="S145" i="1"/>
  <c r="V144" i="1"/>
  <c r="U144" i="1"/>
  <c r="T144" i="1"/>
  <c r="AF143" i="1" s="1"/>
  <c r="S144" i="1"/>
  <c r="X143" i="1" s="1"/>
  <c r="AB143" i="1"/>
  <c r="Z143" i="1"/>
  <c r="V143" i="1"/>
  <c r="U143" i="1"/>
  <c r="T143" i="1"/>
  <c r="S143" i="1"/>
  <c r="K143" i="1"/>
  <c r="V142" i="1"/>
  <c r="AA137" i="1" s="1"/>
  <c r="U142" i="1"/>
  <c r="Z137" i="1" s="1"/>
  <c r="T142" i="1"/>
  <c r="S142" i="1"/>
  <c r="W142" i="1" s="1"/>
  <c r="AS142" i="1" s="1"/>
  <c r="V141" i="1"/>
  <c r="U141" i="1"/>
  <c r="T141" i="1"/>
  <c r="AF141" i="1" s="1"/>
  <c r="S141" i="1"/>
  <c r="V140" i="1"/>
  <c r="U140" i="1"/>
  <c r="T140" i="1"/>
  <c r="AF139" i="1" s="1"/>
  <c r="S140" i="1"/>
  <c r="V139" i="1"/>
  <c r="U139" i="1"/>
  <c r="T139" i="1"/>
  <c r="S139" i="1"/>
  <c r="V138" i="1"/>
  <c r="U138" i="1"/>
  <c r="T138" i="1"/>
  <c r="S138" i="1"/>
  <c r="X137" i="1" s="1"/>
  <c r="AF137" i="1"/>
  <c r="AB137" i="1"/>
  <c r="Y137" i="1"/>
  <c r="V137" i="1"/>
  <c r="U137" i="1"/>
  <c r="T137" i="1"/>
  <c r="S137" i="1"/>
  <c r="K137" i="1"/>
  <c r="V136" i="1"/>
  <c r="U136" i="1"/>
  <c r="T136" i="1"/>
  <c r="AF135" i="1" s="1"/>
  <c r="S136" i="1"/>
  <c r="W136" i="1" s="1"/>
  <c r="AS136" i="1" s="1"/>
  <c r="V135" i="1"/>
  <c r="U135" i="1"/>
  <c r="T135" i="1"/>
  <c r="S135" i="1"/>
  <c r="W135" i="1" s="1"/>
  <c r="AS135" i="1" s="1"/>
  <c r="V134" i="1"/>
  <c r="U134" i="1"/>
  <c r="T134" i="1"/>
  <c r="S134" i="1"/>
  <c r="W134" i="1" s="1"/>
  <c r="AS134" i="1" s="1"/>
  <c r="AF133" i="1"/>
  <c r="V133" i="1"/>
  <c r="U133" i="1"/>
  <c r="T133" i="1"/>
  <c r="S133" i="1"/>
  <c r="W133" i="1" s="1"/>
  <c r="AS133" i="1" s="1"/>
  <c r="V132" i="1"/>
  <c r="AA127" i="1" s="1"/>
  <c r="U132" i="1"/>
  <c r="T132" i="1"/>
  <c r="AF131" i="1" s="1"/>
  <c r="S132" i="1"/>
  <c r="W132" i="1" s="1"/>
  <c r="AS132" i="1" s="1"/>
  <c r="V131" i="1"/>
  <c r="U131" i="1"/>
  <c r="T131" i="1"/>
  <c r="S131" i="1"/>
  <c r="V130" i="1"/>
  <c r="U130" i="1"/>
  <c r="T130" i="1"/>
  <c r="AF129" i="1" s="1"/>
  <c r="S130" i="1"/>
  <c r="X127" i="1" s="1"/>
  <c r="V129" i="1"/>
  <c r="U129" i="1"/>
  <c r="T129" i="1"/>
  <c r="S129" i="1"/>
  <c r="W129" i="1" s="1"/>
  <c r="AS129" i="1" s="1"/>
  <c r="V128" i="1"/>
  <c r="U128" i="1"/>
  <c r="T128" i="1"/>
  <c r="S128" i="1"/>
  <c r="AB127" i="1"/>
  <c r="Z127" i="1"/>
  <c r="V127" i="1"/>
  <c r="U127" i="1"/>
  <c r="T127" i="1"/>
  <c r="S127" i="1"/>
  <c r="W127" i="1" s="1"/>
  <c r="AS127" i="1" s="1"/>
  <c r="K127" i="1"/>
  <c r="V126" i="1"/>
  <c r="U126" i="1"/>
  <c r="T126" i="1"/>
  <c r="S126" i="1"/>
  <c r="W126" i="1" s="1"/>
  <c r="AS126" i="1" s="1"/>
  <c r="AF125" i="1"/>
  <c r="V125" i="1"/>
  <c r="U125" i="1"/>
  <c r="T125" i="1"/>
  <c r="S125" i="1"/>
  <c r="W125" i="1" s="1"/>
  <c r="AS125" i="1" s="1"/>
  <c r="V124" i="1"/>
  <c r="AA119" i="1" s="1"/>
  <c r="U124" i="1"/>
  <c r="T124" i="1"/>
  <c r="AF123" i="1" s="1"/>
  <c r="S124" i="1"/>
  <c r="W124" i="1" s="1"/>
  <c r="AS124" i="1" s="1"/>
  <c r="V123" i="1"/>
  <c r="U123" i="1"/>
  <c r="T123" i="1"/>
  <c r="S123" i="1"/>
  <c r="V122" i="1"/>
  <c r="U122" i="1"/>
  <c r="T122" i="1"/>
  <c r="AF121" i="1" s="1"/>
  <c r="S122" i="1"/>
  <c r="X119" i="1" s="1"/>
  <c r="V121" i="1"/>
  <c r="U121" i="1"/>
  <c r="T121" i="1"/>
  <c r="S121" i="1"/>
  <c r="W121" i="1" s="1"/>
  <c r="AS121" i="1" s="1"/>
  <c r="V120" i="1"/>
  <c r="U120" i="1"/>
  <c r="T120" i="1"/>
  <c r="S120" i="1"/>
  <c r="AB119" i="1"/>
  <c r="Z119" i="1"/>
  <c r="V119" i="1"/>
  <c r="U119" i="1"/>
  <c r="T119" i="1"/>
  <c r="S119" i="1"/>
  <c r="W119" i="1" s="1"/>
  <c r="AS119" i="1" s="1"/>
  <c r="K119" i="1"/>
  <c r="V118" i="1"/>
  <c r="U118" i="1"/>
  <c r="Z111" i="1" s="1"/>
  <c r="T118" i="1"/>
  <c r="S118" i="1"/>
  <c r="W118" i="1" s="1"/>
  <c r="AS118" i="1" s="1"/>
  <c r="AF117" i="1"/>
  <c r="V117" i="1"/>
  <c r="U117" i="1"/>
  <c r="T117" i="1"/>
  <c r="S117" i="1"/>
  <c r="W117" i="1" s="1"/>
  <c r="AS117" i="1" s="1"/>
  <c r="V116" i="1"/>
  <c r="AA111" i="1" s="1"/>
  <c r="U116" i="1"/>
  <c r="T116" i="1"/>
  <c r="S116" i="1"/>
  <c r="W116" i="1" s="1"/>
  <c r="AS116" i="1" s="1"/>
  <c r="AF115" i="1"/>
  <c r="V115" i="1"/>
  <c r="U115" i="1"/>
  <c r="T115" i="1"/>
  <c r="S115" i="1"/>
  <c r="W115" i="1" s="1"/>
  <c r="AS115" i="1" s="1"/>
  <c r="V114" i="1"/>
  <c r="U114" i="1"/>
  <c r="T114" i="1"/>
  <c r="AF113" i="1" s="1"/>
  <c r="S114" i="1"/>
  <c r="X111" i="1" s="1"/>
  <c r="V113" i="1"/>
  <c r="U113" i="1"/>
  <c r="T113" i="1"/>
  <c r="S113" i="1"/>
  <c r="V112" i="1"/>
  <c r="U112" i="1"/>
  <c r="T112" i="1"/>
  <c r="S112" i="1"/>
  <c r="W112" i="1" s="1"/>
  <c r="AS112" i="1" s="1"/>
  <c r="AF111" i="1"/>
  <c r="AB111" i="1"/>
  <c r="Y111" i="1"/>
  <c r="V111" i="1"/>
  <c r="U111" i="1"/>
  <c r="T111" i="1"/>
  <c r="S111" i="1"/>
  <c r="W111" i="1" s="1"/>
  <c r="AS111" i="1" s="1"/>
  <c r="K111" i="1"/>
  <c r="V110" i="1"/>
  <c r="U110" i="1"/>
  <c r="T110" i="1"/>
  <c r="S110" i="1"/>
  <c r="V109" i="1"/>
  <c r="U109" i="1"/>
  <c r="T109" i="1"/>
  <c r="S109" i="1"/>
  <c r="W109" i="1" s="1"/>
  <c r="AS109" i="1" s="1"/>
  <c r="V108" i="1"/>
  <c r="U108" i="1"/>
  <c r="Z103" i="1" s="1"/>
  <c r="T108" i="1"/>
  <c r="S108" i="1"/>
  <c r="W108" i="1" s="1"/>
  <c r="AS108" i="1" s="1"/>
  <c r="V107" i="1"/>
  <c r="U107" i="1"/>
  <c r="T107" i="1"/>
  <c r="AF107" i="1" s="1"/>
  <c r="S107" i="1"/>
  <c r="V106" i="1"/>
  <c r="AA103" i="1" s="1"/>
  <c r="U106" i="1"/>
  <c r="T106" i="1"/>
  <c r="AF105" i="1" s="1"/>
  <c r="S106" i="1"/>
  <c r="V105" i="1"/>
  <c r="U105" i="1"/>
  <c r="T105" i="1"/>
  <c r="S105" i="1"/>
  <c r="V104" i="1"/>
  <c r="U104" i="1"/>
  <c r="T104" i="1"/>
  <c r="S104" i="1"/>
  <c r="W104" i="1" s="1"/>
  <c r="AS104" i="1" s="1"/>
  <c r="AB103" i="1"/>
  <c r="X103" i="1"/>
  <c r="V103" i="1"/>
  <c r="U103" i="1"/>
  <c r="T103" i="1"/>
  <c r="AF103" i="1" s="1"/>
  <c r="S103" i="1"/>
  <c r="K103" i="1"/>
  <c r="V102" i="1"/>
  <c r="U102" i="1"/>
  <c r="T102" i="1"/>
  <c r="AF101" i="1" s="1"/>
  <c r="S102" i="1"/>
  <c r="X97" i="1" s="1"/>
  <c r="V101" i="1"/>
  <c r="U101" i="1"/>
  <c r="T101" i="1"/>
  <c r="S101" i="1"/>
  <c r="V100" i="1"/>
  <c r="U100" i="1"/>
  <c r="T100" i="1"/>
  <c r="S100" i="1"/>
  <c r="W100" i="1" s="1"/>
  <c r="AS100" i="1" s="1"/>
  <c r="V99" i="1"/>
  <c r="U99" i="1"/>
  <c r="T99" i="1"/>
  <c r="S99" i="1"/>
  <c r="W99" i="1" s="1"/>
  <c r="AS99" i="1" s="1"/>
  <c r="V98" i="1"/>
  <c r="U98" i="1"/>
  <c r="Z97" i="1" s="1"/>
  <c r="T98" i="1"/>
  <c r="S98" i="1"/>
  <c r="W98" i="1" s="1"/>
  <c r="AS98" i="1" s="1"/>
  <c r="AB97" i="1"/>
  <c r="AA97" i="1"/>
  <c r="V97" i="1"/>
  <c r="U97" i="1"/>
  <c r="T97" i="1"/>
  <c r="AF97" i="1" s="1"/>
  <c r="S97" i="1"/>
  <c r="W97" i="1" s="1"/>
  <c r="AS97" i="1" s="1"/>
  <c r="K97" i="1"/>
  <c r="V96" i="1"/>
  <c r="AA91" i="1" s="1"/>
  <c r="U96" i="1"/>
  <c r="T96" i="1"/>
  <c r="AF95" i="1" s="1"/>
  <c r="S96" i="1"/>
  <c r="X91" i="1" s="1"/>
  <c r="V95" i="1"/>
  <c r="U95" i="1"/>
  <c r="T95" i="1"/>
  <c r="S95" i="1"/>
  <c r="V94" i="1"/>
  <c r="U94" i="1"/>
  <c r="T94" i="1"/>
  <c r="AF93" i="1" s="1"/>
  <c r="S94" i="1"/>
  <c r="W94" i="1" s="1"/>
  <c r="AS94" i="1" s="1"/>
  <c r="V93" i="1"/>
  <c r="U93" i="1"/>
  <c r="T93" i="1"/>
  <c r="S93" i="1"/>
  <c r="W93" i="1" s="1"/>
  <c r="AS93" i="1" s="1"/>
  <c r="V92" i="1"/>
  <c r="U92" i="1"/>
  <c r="T92" i="1"/>
  <c r="S92" i="1"/>
  <c r="AB91" i="1"/>
  <c r="Z91" i="1"/>
  <c r="V91" i="1"/>
  <c r="U91" i="1"/>
  <c r="T91" i="1"/>
  <c r="S91" i="1"/>
  <c r="W91" i="1" s="1"/>
  <c r="AS91" i="1" s="1"/>
  <c r="V90" i="1"/>
  <c r="U90" i="1"/>
  <c r="T90" i="1"/>
  <c r="AF89" i="1" s="1"/>
  <c r="S90" i="1"/>
  <c r="V89" i="1"/>
  <c r="U89" i="1"/>
  <c r="T89" i="1"/>
  <c r="S89" i="1"/>
  <c r="W89" i="1" s="1"/>
  <c r="AS89" i="1" s="1"/>
  <c r="V88" i="1"/>
  <c r="U88" i="1"/>
  <c r="T88" i="1"/>
  <c r="S88" i="1"/>
  <c r="V87" i="1"/>
  <c r="U87" i="1"/>
  <c r="T87" i="1"/>
  <c r="AF87" i="1" s="1"/>
  <c r="S87" i="1"/>
  <c r="V86" i="1"/>
  <c r="U86" i="1"/>
  <c r="T86" i="1"/>
  <c r="AF85" i="1" s="1"/>
  <c r="S86" i="1"/>
  <c r="V85" i="1"/>
  <c r="U85" i="1"/>
  <c r="T85" i="1"/>
  <c r="S85" i="1"/>
  <c r="W85" i="1" s="1"/>
  <c r="AS85" i="1" s="1"/>
  <c r="V84" i="1"/>
  <c r="U84" i="1"/>
  <c r="T84" i="1"/>
  <c r="AF83" i="1" s="1"/>
  <c r="S84" i="1"/>
  <c r="X77" i="1" s="1"/>
  <c r="V83" i="1"/>
  <c r="U83" i="1"/>
  <c r="T83" i="1"/>
  <c r="S83" i="1"/>
  <c r="V82" i="1"/>
  <c r="U82" i="1"/>
  <c r="T82" i="1"/>
  <c r="S82" i="1"/>
  <c r="W82" i="1" s="1"/>
  <c r="AS82" i="1" s="1"/>
  <c r="V81" i="1"/>
  <c r="U81" i="1"/>
  <c r="T81" i="1"/>
  <c r="S81" i="1"/>
  <c r="W81" i="1" s="1"/>
  <c r="AS81" i="1" s="1"/>
  <c r="V80" i="1"/>
  <c r="U80" i="1"/>
  <c r="T80" i="1"/>
  <c r="S80" i="1"/>
  <c r="AF79" i="1"/>
  <c r="V79" i="1"/>
  <c r="U79" i="1"/>
  <c r="T79" i="1"/>
  <c r="S79" i="1"/>
  <c r="W79" i="1" s="1"/>
  <c r="AS79" i="1" s="1"/>
  <c r="V78" i="1"/>
  <c r="U78" i="1"/>
  <c r="T78" i="1"/>
  <c r="S78" i="1"/>
  <c r="W78" i="1" s="1"/>
  <c r="AS78" i="1" s="1"/>
  <c r="AB77" i="1"/>
  <c r="V77" i="1"/>
  <c r="U77" i="1"/>
  <c r="T77" i="1"/>
  <c r="AF77" i="1" s="1"/>
  <c r="S77" i="1"/>
  <c r="K77" i="1"/>
  <c r="V76" i="1"/>
  <c r="U76" i="1"/>
  <c r="T76" i="1"/>
  <c r="AF75" i="1" s="1"/>
  <c r="S76" i="1"/>
  <c r="W76" i="1" s="1"/>
  <c r="AS76" i="1" s="1"/>
  <c r="V75" i="1"/>
  <c r="U75" i="1"/>
  <c r="T75" i="1"/>
  <c r="S75" i="1"/>
  <c r="V74" i="1"/>
  <c r="U74" i="1"/>
  <c r="T74" i="1"/>
  <c r="AF73" i="1" s="1"/>
  <c r="S74" i="1"/>
  <c r="W74" i="1" s="1"/>
  <c r="AS74" i="1" s="1"/>
  <c r="V73" i="1"/>
  <c r="U73" i="1"/>
  <c r="T73" i="1"/>
  <c r="S73" i="1"/>
  <c r="W73" i="1" s="1"/>
  <c r="AS73" i="1" s="1"/>
  <c r="V72" i="1"/>
  <c r="U72" i="1"/>
  <c r="Z67" i="1" s="1"/>
  <c r="T72" i="1"/>
  <c r="S72" i="1"/>
  <c r="AF71" i="1"/>
  <c r="V71" i="1"/>
  <c r="U71" i="1"/>
  <c r="T71" i="1"/>
  <c r="S71" i="1"/>
  <c r="W71" i="1" s="1"/>
  <c r="AS71" i="1" s="1"/>
  <c r="V70" i="1"/>
  <c r="AA67" i="1" s="1"/>
  <c r="U70" i="1"/>
  <c r="T70" i="1"/>
  <c r="AF69" i="1" s="1"/>
  <c r="S70" i="1"/>
  <c r="W70" i="1" s="1"/>
  <c r="AS70" i="1" s="1"/>
  <c r="V69" i="1"/>
  <c r="U69" i="1"/>
  <c r="T69" i="1"/>
  <c r="S69" i="1"/>
  <c r="W69" i="1" s="1"/>
  <c r="AS69" i="1" s="1"/>
  <c r="V68" i="1"/>
  <c r="U68" i="1"/>
  <c r="T68" i="1"/>
  <c r="S68" i="1"/>
  <c r="X67" i="1" s="1"/>
  <c r="AF67" i="1"/>
  <c r="AB67" i="1"/>
  <c r="Y67" i="1"/>
  <c r="V67" i="1"/>
  <c r="U67" i="1"/>
  <c r="T67" i="1"/>
  <c r="S67" i="1"/>
  <c r="W67" i="1" s="1"/>
  <c r="AS67" i="1" s="1"/>
  <c r="K67" i="1"/>
  <c r="V66" i="1"/>
  <c r="U66" i="1"/>
  <c r="T66" i="1"/>
  <c r="S66" i="1"/>
  <c r="V65" i="1"/>
  <c r="U65" i="1"/>
  <c r="T65" i="1"/>
  <c r="S65" i="1"/>
  <c r="W65" i="1" s="1"/>
  <c r="AS65" i="1" s="1"/>
  <c r="V64" i="1"/>
  <c r="AA63" i="1" s="1"/>
  <c r="U64" i="1"/>
  <c r="Z63" i="1" s="1"/>
  <c r="T64" i="1"/>
  <c r="S64" i="1"/>
  <c r="W64" i="1" s="1"/>
  <c r="AS64" i="1" s="1"/>
  <c r="AB63" i="1"/>
  <c r="X63" i="1"/>
  <c r="V63" i="1"/>
  <c r="U63" i="1"/>
  <c r="T63" i="1"/>
  <c r="AF63" i="1" s="1"/>
  <c r="S63" i="1"/>
  <c r="W63" i="1" s="1"/>
  <c r="AS63" i="1" s="1"/>
  <c r="K63" i="1"/>
  <c r="V62" i="1"/>
  <c r="U62" i="1"/>
  <c r="T62" i="1"/>
  <c r="S62" i="1"/>
  <c r="W62" i="1" s="1"/>
  <c r="AS62" i="1" s="1"/>
  <c r="AF61" i="1"/>
  <c r="V61" i="1"/>
  <c r="U61" i="1"/>
  <c r="T61" i="1"/>
  <c r="S61" i="1"/>
  <c r="W61" i="1" s="1"/>
  <c r="AS61" i="1" s="1"/>
  <c r="V60" i="1"/>
  <c r="AA53" i="1" s="1"/>
  <c r="U60" i="1"/>
  <c r="T60" i="1"/>
  <c r="AF59" i="1" s="1"/>
  <c r="S60" i="1"/>
  <c r="W60" i="1" s="1"/>
  <c r="AS60" i="1" s="1"/>
  <c r="V59" i="1"/>
  <c r="U59" i="1"/>
  <c r="T59" i="1"/>
  <c r="S59" i="1"/>
  <c r="V58" i="1"/>
  <c r="U58" i="1"/>
  <c r="T58" i="1"/>
  <c r="AF57" i="1" s="1"/>
  <c r="S58" i="1"/>
  <c r="X53" i="1" s="1"/>
  <c r="V57" i="1"/>
  <c r="U57" i="1"/>
  <c r="T57" i="1"/>
  <c r="S57" i="1"/>
  <c r="W57" i="1" s="1"/>
  <c r="AS57" i="1" s="1"/>
  <c r="V56" i="1"/>
  <c r="U56" i="1"/>
  <c r="T56" i="1"/>
  <c r="S56" i="1"/>
  <c r="V55" i="1"/>
  <c r="U55" i="1"/>
  <c r="T55" i="1"/>
  <c r="S55" i="1"/>
  <c r="W55" i="1" s="1"/>
  <c r="AS55" i="1" s="1"/>
  <c r="V54" i="1"/>
  <c r="U54" i="1"/>
  <c r="Z53" i="1" s="1"/>
  <c r="T54" i="1"/>
  <c r="S54" i="1"/>
  <c r="AB53" i="1"/>
  <c r="V53" i="1"/>
  <c r="U53" i="1"/>
  <c r="T53" i="1"/>
  <c r="AF53" i="1" s="1"/>
  <c r="S53" i="1"/>
  <c r="K53" i="1"/>
  <c r="V52" i="1"/>
  <c r="U52" i="1"/>
  <c r="T52" i="1"/>
  <c r="S52" i="1"/>
  <c r="V51" i="1"/>
  <c r="U51" i="1"/>
  <c r="T51" i="1"/>
  <c r="AF51" i="1" s="1"/>
  <c r="S51" i="1"/>
  <c r="V50" i="1"/>
  <c r="AA43" i="1" s="1"/>
  <c r="U50" i="1"/>
  <c r="T50" i="1"/>
  <c r="AF49" i="1" s="1"/>
  <c r="S50" i="1"/>
  <c r="V49" i="1"/>
  <c r="U49" i="1"/>
  <c r="T49" i="1"/>
  <c r="S49" i="1"/>
  <c r="W49" i="1" s="1"/>
  <c r="AS49" i="1" s="1"/>
  <c r="V48" i="1"/>
  <c r="U48" i="1"/>
  <c r="T48" i="1"/>
  <c r="AF47" i="1" s="1"/>
  <c r="S48" i="1"/>
  <c r="X43" i="1" s="1"/>
  <c r="V47" i="1"/>
  <c r="U47" i="1"/>
  <c r="T47" i="1"/>
  <c r="S47" i="1"/>
  <c r="V46" i="1"/>
  <c r="U46" i="1"/>
  <c r="T46" i="1"/>
  <c r="S46" i="1"/>
  <c r="W46" i="1" s="1"/>
  <c r="AS46" i="1" s="1"/>
  <c r="V45" i="1"/>
  <c r="U45" i="1"/>
  <c r="T45" i="1"/>
  <c r="S45" i="1"/>
  <c r="W45" i="1" s="1"/>
  <c r="AS45" i="1" s="1"/>
  <c r="V44" i="1"/>
  <c r="U44" i="1"/>
  <c r="T44" i="1"/>
  <c r="S44" i="1"/>
  <c r="AB43" i="1"/>
  <c r="V43" i="1"/>
  <c r="U43" i="1"/>
  <c r="T43" i="1"/>
  <c r="AF43" i="1" s="1"/>
  <c r="S43" i="1"/>
  <c r="W43" i="1" s="1"/>
  <c r="AS43" i="1" s="1"/>
  <c r="K43" i="1"/>
  <c r="V42" i="1"/>
  <c r="U42" i="1"/>
  <c r="T42" i="1"/>
  <c r="AF41" i="1" s="1"/>
  <c r="S42" i="1"/>
  <c r="V41" i="1"/>
  <c r="U41" i="1"/>
  <c r="T41" i="1"/>
  <c r="S41" i="1"/>
  <c r="W41" i="1" s="1"/>
  <c r="AS41" i="1" s="1"/>
  <c r="V40" i="1"/>
  <c r="U40" i="1"/>
  <c r="T40" i="1"/>
  <c r="AF39" i="1" s="1"/>
  <c r="S40" i="1"/>
  <c r="X35" i="1" s="1"/>
  <c r="V39" i="1"/>
  <c r="U39" i="1"/>
  <c r="T39" i="1"/>
  <c r="S39" i="1"/>
  <c r="W39" i="1" s="1"/>
  <c r="AS39" i="1" s="1"/>
  <c r="V38" i="1"/>
  <c r="U38" i="1"/>
  <c r="T38" i="1"/>
  <c r="S38" i="1"/>
  <c r="V37" i="1"/>
  <c r="U37" i="1"/>
  <c r="T37" i="1"/>
  <c r="S37" i="1"/>
  <c r="W37" i="1" s="1"/>
  <c r="AS37" i="1" s="1"/>
  <c r="V36" i="1"/>
  <c r="U36" i="1"/>
  <c r="Z35" i="1" s="1"/>
  <c r="T36" i="1"/>
  <c r="S36" i="1"/>
  <c r="W36" i="1" s="1"/>
  <c r="AS36" i="1" s="1"/>
  <c r="AB35" i="1"/>
  <c r="V35" i="1"/>
  <c r="U35" i="1"/>
  <c r="T35" i="1"/>
  <c r="AF35" i="1" s="1"/>
  <c r="S35" i="1"/>
  <c r="V34" i="1"/>
  <c r="U34" i="1"/>
  <c r="T34" i="1"/>
  <c r="AF33" i="1" s="1"/>
  <c r="S34" i="1"/>
  <c r="W34" i="1" s="1"/>
  <c r="AS34" i="1" s="1"/>
  <c r="V33" i="1"/>
  <c r="U33" i="1"/>
  <c r="T33" i="1"/>
  <c r="S33" i="1"/>
  <c r="W33" i="1" s="1"/>
  <c r="AS33" i="1" s="1"/>
  <c r="V32" i="1"/>
  <c r="U32" i="1"/>
  <c r="T32" i="1"/>
  <c r="S32" i="1"/>
  <c r="W32" i="1" s="1"/>
  <c r="AS32" i="1" s="1"/>
  <c r="AF31" i="1"/>
  <c r="V31" i="1"/>
  <c r="U31" i="1"/>
  <c r="T31" i="1"/>
  <c r="S31" i="1"/>
  <c r="W31" i="1" s="1"/>
  <c r="AS31" i="1" s="1"/>
  <c r="V30" i="1"/>
  <c r="AA23" i="1" s="1"/>
  <c r="U30" i="1"/>
  <c r="T30" i="1"/>
  <c r="AF29" i="1" s="1"/>
  <c r="S30" i="1"/>
  <c r="W30" i="1" s="1"/>
  <c r="AS30" i="1" s="1"/>
  <c r="V29" i="1"/>
  <c r="U29" i="1"/>
  <c r="T29" i="1"/>
  <c r="S29" i="1"/>
  <c r="V28" i="1"/>
  <c r="U28" i="1"/>
  <c r="T28" i="1"/>
  <c r="AF27" i="1" s="1"/>
  <c r="S28" i="1"/>
  <c r="X23" i="1" s="1"/>
  <c r="V27" i="1"/>
  <c r="U27" i="1"/>
  <c r="T27" i="1"/>
  <c r="S27" i="1"/>
  <c r="W27" i="1" s="1"/>
  <c r="AS27" i="1" s="1"/>
  <c r="V26" i="1"/>
  <c r="U26" i="1"/>
  <c r="T26" i="1"/>
  <c r="S26" i="1"/>
  <c r="V25" i="1"/>
  <c r="U25" i="1"/>
  <c r="T25" i="1"/>
  <c r="S25" i="1"/>
  <c r="W25" i="1" s="1"/>
  <c r="AS25" i="1" s="1"/>
  <c r="V24" i="1"/>
  <c r="U24" i="1"/>
  <c r="Z23" i="1" s="1"/>
  <c r="T24" i="1"/>
  <c r="S24" i="1"/>
  <c r="AB23" i="1"/>
  <c r="V23" i="1"/>
  <c r="U23" i="1"/>
  <c r="T23" i="1"/>
  <c r="AF23" i="1" s="1"/>
  <c r="S23" i="1"/>
  <c r="K23" i="1"/>
  <c r="V22" i="1"/>
  <c r="U22" i="1"/>
  <c r="Z15" i="1" s="1"/>
  <c r="T22" i="1"/>
  <c r="S22" i="1"/>
  <c r="V21" i="1"/>
  <c r="U21" i="1"/>
  <c r="T21" i="1"/>
  <c r="AF21" i="1" s="1"/>
  <c r="S21" i="1"/>
  <c r="V20" i="1"/>
  <c r="AA15" i="1" s="1"/>
  <c r="U20" i="1"/>
  <c r="T20" i="1"/>
  <c r="AF19" i="1" s="1"/>
  <c r="S20" i="1"/>
  <c r="V19" i="1"/>
  <c r="U19" i="1"/>
  <c r="T19" i="1"/>
  <c r="S19" i="1"/>
  <c r="W19" i="1" s="1"/>
  <c r="AS19" i="1" s="1"/>
  <c r="V18" i="1"/>
  <c r="U18" i="1"/>
  <c r="T18" i="1"/>
  <c r="AF17" i="1" s="1"/>
  <c r="S18" i="1"/>
  <c r="X15" i="1" s="1"/>
  <c r="V17" i="1"/>
  <c r="U17" i="1"/>
  <c r="T17" i="1"/>
  <c r="S17" i="1"/>
  <c r="V16" i="1"/>
  <c r="U16" i="1"/>
  <c r="T16" i="1"/>
  <c r="AF15" i="1" s="1"/>
  <c r="AG15" i="1" s="1"/>
  <c r="S16" i="1"/>
  <c r="W16" i="1" s="1"/>
  <c r="AS16" i="1" s="1"/>
  <c r="AB15" i="1"/>
  <c r="Y15" i="1"/>
  <c r="V15" i="1"/>
  <c r="U15" i="1"/>
  <c r="T15" i="1"/>
  <c r="S15" i="1"/>
  <c r="W15" i="1" s="1"/>
  <c r="AS15" i="1" s="1"/>
  <c r="V14" i="1"/>
  <c r="U14" i="1"/>
  <c r="T14" i="1"/>
  <c r="AF13" i="1" s="1"/>
  <c r="S14" i="1"/>
  <c r="X11" i="1" s="1"/>
  <c r="V13" i="1"/>
  <c r="U13" i="1"/>
  <c r="T13" i="1"/>
  <c r="S13" i="1"/>
  <c r="W13" i="1" s="1"/>
  <c r="AS13" i="1" s="1"/>
  <c r="V12" i="1"/>
  <c r="U12" i="1"/>
  <c r="T12" i="1"/>
  <c r="S12" i="1"/>
  <c r="AF11" i="1"/>
  <c r="AG11" i="1" s="1"/>
  <c r="AB11" i="1"/>
  <c r="AA11" i="1"/>
  <c r="Z11" i="1"/>
  <c r="Y11" i="1"/>
  <c r="V11" i="1"/>
  <c r="U11" i="1"/>
  <c r="T11" i="1"/>
  <c r="S11" i="1"/>
  <c r="W11" i="1" s="1"/>
  <c r="AS11" i="1" s="1"/>
  <c r="K11" i="1"/>
  <c r="V10" i="1"/>
  <c r="U10" i="1"/>
  <c r="T10" i="1"/>
  <c r="S10" i="1"/>
  <c r="W10" i="1" s="1"/>
  <c r="AS10" i="1" s="1"/>
  <c r="AF9" i="1"/>
  <c r="V9" i="1"/>
  <c r="U9" i="1"/>
  <c r="T9" i="1"/>
  <c r="S9" i="1"/>
  <c r="W9" i="1" s="1"/>
  <c r="AS9" i="1" s="1"/>
  <c r="V8" i="1"/>
  <c r="U8" i="1"/>
  <c r="Z5" i="1" s="1"/>
  <c r="T8" i="1"/>
  <c r="S8" i="1"/>
  <c r="W8" i="1" s="1"/>
  <c r="AS8" i="1" s="1"/>
  <c r="AF7" i="1"/>
  <c r="V7" i="1"/>
  <c r="U7" i="1"/>
  <c r="T7" i="1"/>
  <c r="S7" i="1"/>
  <c r="V6" i="1"/>
  <c r="U6" i="1"/>
  <c r="T6" i="1"/>
  <c r="S6" i="1"/>
  <c r="X5" i="1" s="1"/>
  <c r="AS5" i="1"/>
  <c r="AF5" i="1"/>
  <c r="AB5" i="1"/>
  <c r="Y5" i="1"/>
  <c r="V5" i="1"/>
  <c r="U5" i="1"/>
  <c r="T5" i="1"/>
  <c r="S5" i="1"/>
  <c r="W5" i="1" s="1"/>
  <c r="K5" i="1"/>
  <c r="AG23" i="1" l="1"/>
  <c r="Y53" i="1"/>
  <c r="AF55" i="1"/>
  <c r="AG53" i="1" s="1"/>
  <c r="W14" i="1"/>
  <c r="AS14" i="1" s="1"/>
  <c r="W54" i="1"/>
  <c r="AS54" i="1" s="1"/>
  <c r="Y63" i="1"/>
  <c r="AF65" i="1"/>
  <c r="AG63" i="1" s="1"/>
  <c r="W68" i="1"/>
  <c r="AS68" i="1" s="1"/>
  <c r="W88" i="1"/>
  <c r="AS88" i="1" s="1"/>
  <c r="W137" i="1"/>
  <c r="AS137" i="1" s="1"/>
  <c r="W139" i="1"/>
  <c r="AS139" i="1" s="1"/>
  <c r="W159" i="1"/>
  <c r="AS159" i="1" s="1"/>
  <c r="W161" i="1"/>
  <c r="AS161" i="1" s="1"/>
  <c r="AF91" i="1"/>
  <c r="AG91" i="1" s="1"/>
  <c r="AH91" i="1" s="1"/>
  <c r="Y91" i="1"/>
  <c r="V913" i="1"/>
  <c r="AA5" i="1"/>
  <c r="W6" i="1"/>
  <c r="W22" i="1"/>
  <c r="AS22" i="1" s="1"/>
  <c r="W24" i="1"/>
  <c r="AS24" i="1" s="1"/>
  <c r="Y35" i="1"/>
  <c r="AF37" i="1"/>
  <c r="AG35" i="1" s="1"/>
  <c r="W40" i="1"/>
  <c r="AS40" i="1" s="1"/>
  <c r="W52" i="1"/>
  <c r="AS52" i="1" s="1"/>
  <c r="W105" i="1"/>
  <c r="AS105" i="1" s="1"/>
  <c r="AF109" i="1"/>
  <c r="Y103" i="1"/>
  <c r="W7" i="1"/>
  <c r="AS7" i="1" s="1"/>
  <c r="W17" i="1"/>
  <c r="AS17" i="1" s="1"/>
  <c r="W18" i="1"/>
  <c r="AS18" i="1" s="1"/>
  <c r="W23" i="1"/>
  <c r="AS23" i="1" s="1"/>
  <c r="W26" i="1"/>
  <c r="AS26" i="1" s="1"/>
  <c r="W42" i="1"/>
  <c r="AS42" i="1" s="1"/>
  <c r="AA35" i="1"/>
  <c r="Z43" i="1"/>
  <c r="Z911" i="1" s="1"/>
  <c r="AF45" i="1"/>
  <c r="AG43" i="1" s="1"/>
  <c r="AH43" i="1" s="1"/>
  <c r="Y43" i="1"/>
  <c r="W47" i="1"/>
  <c r="AS47" i="1" s="1"/>
  <c r="W48" i="1"/>
  <c r="AS48" i="1" s="1"/>
  <c r="W53" i="1"/>
  <c r="AS53" i="1" s="1"/>
  <c r="W56" i="1"/>
  <c r="AS56" i="1" s="1"/>
  <c r="W75" i="1"/>
  <c r="AS75" i="1" s="1"/>
  <c r="AA77" i="1"/>
  <c r="Z77" i="1"/>
  <c r="AF81" i="1"/>
  <c r="AG77" i="1" s="1"/>
  <c r="AH77" i="1" s="1"/>
  <c r="Y77" i="1"/>
  <c r="W83" i="1"/>
  <c r="AS83" i="1" s="1"/>
  <c r="W84" i="1"/>
  <c r="AS84" i="1" s="1"/>
  <c r="W90" i="1"/>
  <c r="AS90" i="1" s="1"/>
  <c r="W92" i="1"/>
  <c r="AS92" i="1" s="1"/>
  <c r="W103" i="1"/>
  <c r="AS103" i="1" s="1"/>
  <c r="W106" i="1"/>
  <c r="AS106" i="1" s="1"/>
  <c r="W107" i="1"/>
  <c r="AS107" i="1" s="1"/>
  <c r="W113" i="1"/>
  <c r="AS113" i="1" s="1"/>
  <c r="W114" i="1"/>
  <c r="AS114" i="1" s="1"/>
  <c r="W120" i="1"/>
  <c r="AS120" i="1" s="1"/>
  <c r="W128" i="1"/>
  <c r="AS128" i="1" s="1"/>
  <c r="W140" i="1"/>
  <c r="AS140" i="1" s="1"/>
  <c r="W141" i="1"/>
  <c r="AS141" i="1" s="1"/>
  <c r="W150" i="1"/>
  <c r="AS150" i="1" s="1"/>
  <c r="W162" i="1"/>
  <c r="AS162" i="1" s="1"/>
  <c r="W163" i="1"/>
  <c r="AS163" i="1" s="1"/>
  <c r="AF171" i="1"/>
  <c r="Y169" i="1"/>
  <c r="Y23" i="1"/>
  <c r="Y911" i="1" s="1"/>
  <c r="AF25" i="1"/>
  <c r="W28" i="1"/>
  <c r="AS28" i="1" s="1"/>
  <c r="AG103" i="1"/>
  <c r="AF119" i="1"/>
  <c r="AG119" i="1" s="1"/>
  <c r="AH119" i="1" s="1"/>
  <c r="Y119" i="1"/>
  <c r="AF127" i="1"/>
  <c r="AG127" i="1" s="1"/>
  <c r="AH127" i="1" s="1"/>
  <c r="Y127" i="1"/>
  <c r="W130" i="1"/>
  <c r="AS130" i="1" s="1"/>
  <c r="W144" i="1"/>
  <c r="AS144" i="1" s="1"/>
  <c r="AF149" i="1"/>
  <c r="AG149" i="1" s="1"/>
  <c r="AH149" i="1" s="1"/>
  <c r="AI143" i="1" s="1"/>
  <c r="Y149" i="1"/>
  <c r="W152" i="1"/>
  <c r="AS152" i="1" s="1"/>
  <c r="W58" i="1"/>
  <c r="AS58" i="1" s="1"/>
  <c r="W122" i="1"/>
  <c r="AS122" i="1" s="1"/>
  <c r="AG137" i="1"/>
  <c r="AH137" i="1" s="1"/>
  <c r="AG169" i="1"/>
  <c r="AH169" i="1" s="1"/>
  <c r="U911" i="1"/>
  <c r="AG5" i="1"/>
  <c r="W12" i="1"/>
  <c r="AS12" i="1" s="1"/>
  <c r="W20" i="1"/>
  <c r="AS20" i="1" s="1"/>
  <c r="W21" i="1"/>
  <c r="AS21" i="1" s="1"/>
  <c r="W29" i="1"/>
  <c r="AS29" i="1" s="1"/>
  <c r="W35" i="1"/>
  <c r="AS35" i="1" s="1"/>
  <c r="W38" i="1"/>
  <c r="AS38" i="1" s="1"/>
  <c r="W44" i="1"/>
  <c r="AS44" i="1" s="1"/>
  <c r="W50" i="1"/>
  <c r="AS50" i="1" s="1"/>
  <c r="W51" i="1"/>
  <c r="AS51" i="1" s="1"/>
  <c r="W59" i="1"/>
  <c r="AS59" i="1" s="1"/>
  <c r="W66" i="1"/>
  <c r="AS66" i="1" s="1"/>
  <c r="AG67" i="1"/>
  <c r="AH67" i="1" s="1"/>
  <c r="W72" i="1"/>
  <c r="AS72" i="1" s="1"/>
  <c r="W77" i="1"/>
  <c r="AS77" i="1" s="1"/>
  <c r="W80" i="1"/>
  <c r="AS80" i="1" s="1"/>
  <c r="W86" i="1"/>
  <c r="AS86" i="1" s="1"/>
  <c r="W87" i="1"/>
  <c r="AS87" i="1" s="1"/>
  <c r="W95" i="1"/>
  <c r="AS95" i="1" s="1"/>
  <c r="Y97" i="1"/>
  <c r="AF99" i="1"/>
  <c r="AG97" i="1" s="1"/>
  <c r="AH97" i="1" s="1"/>
  <c r="W101" i="1"/>
  <c r="AS101" i="1" s="1"/>
  <c r="W102" i="1"/>
  <c r="AS102" i="1" s="1"/>
  <c r="W110" i="1"/>
  <c r="AS110" i="1" s="1"/>
  <c r="AG111" i="1"/>
  <c r="W123" i="1"/>
  <c r="AS123" i="1" s="1"/>
  <c r="W131" i="1"/>
  <c r="AS131" i="1" s="1"/>
  <c r="W138" i="1"/>
  <c r="AS138" i="1" s="1"/>
  <c r="W143" i="1"/>
  <c r="AS143" i="1" s="1"/>
  <c r="W145" i="1"/>
  <c r="AS145" i="1" s="1"/>
  <c r="W153" i="1"/>
  <c r="AS153" i="1" s="1"/>
  <c r="W160" i="1"/>
  <c r="AS160" i="1" s="1"/>
  <c r="W170" i="1"/>
  <c r="AS170" i="1" s="1"/>
  <c r="W178" i="1"/>
  <c r="AS178" i="1" s="1"/>
  <c r="W300" i="1"/>
  <c r="AS300" i="1" s="1"/>
  <c r="W440" i="1"/>
  <c r="AS440" i="1" s="1"/>
  <c r="W534" i="1"/>
  <c r="AS534" i="1" s="1"/>
  <c r="W96" i="1"/>
  <c r="AS96" i="1" s="1"/>
  <c r="W177" i="1"/>
  <c r="AS177" i="1" s="1"/>
  <c r="W180" i="1"/>
  <c r="AS180" i="1" s="1"/>
  <c r="W190" i="1"/>
  <c r="AS190" i="1" s="1"/>
  <c r="W193" i="1"/>
  <c r="AS193" i="1" s="1"/>
  <c r="W196" i="1"/>
  <c r="AS196" i="1" s="1"/>
  <c r="W204" i="1"/>
  <c r="AS204" i="1" s="1"/>
  <c r="W206" i="1"/>
  <c r="AS206" i="1" s="1"/>
  <c r="W209" i="1"/>
  <c r="AS209" i="1" s="1"/>
  <c r="W214" i="1"/>
  <c r="AS214" i="1" s="1"/>
  <c r="AF223" i="1"/>
  <c r="AG223" i="1" s="1"/>
  <c r="W228" i="1"/>
  <c r="AS228" i="1" s="1"/>
  <c r="AG237" i="1"/>
  <c r="AH237" i="1" s="1"/>
  <c r="W248" i="1"/>
  <c r="AS248" i="1" s="1"/>
  <c r="W254" i="1"/>
  <c r="AS254" i="1" s="1"/>
  <c r="W257" i="1"/>
  <c r="AS257" i="1" s="1"/>
  <c r="Y257" i="1"/>
  <c r="AF259" i="1"/>
  <c r="AG257" i="1" s="1"/>
  <c r="AH245" i="1" s="1"/>
  <c r="W261" i="1"/>
  <c r="AS261" i="1" s="1"/>
  <c r="W275" i="1"/>
  <c r="AS275" i="1" s="1"/>
  <c r="W278" i="1"/>
  <c r="AS278" i="1" s="1"/>
  <c r="W281" i="1"/>
  <c r="AS281" i="1" s="1"/>
  <c r="W284" i="1"/>
  <c r="AS284" i="1" s="1"/>
  <c r="W287" i="1"/>
  <c r="AS287" i="1" s="1"/>
  <c r="W291" i="1"/>
  <c r="AS291" i="1" s="1"/>
  <c r="W294" i="1"/>
  <c r="AS294" i="1" s="1"/>
  <c r="W297" i="1"/>
  <c r="AS297" i="1" s="1"/>
  <c r="W310" i="1"/>
  <c r="AS310" i="1" s="1"/>
  <c r="W313" i="1"/>
  <c r="AS313" i="1" s="1"/>
  <c r="AA315" i="1"/>
  <c r="W321" i="1"/>
  <c r="AS321" i="1" s="1"/>
  <c r="W324" i="1"/>
  <c r="AS324" i="1" s="1"/>
  <c r="W331" i="1"/>
  <c r="AS331" i="1" s="1"/>
  <c r="W332" i="1"/>
  <c r="AS332" i="1" s="1"/>
  <c r="W334" i="1"/>
  <c r="AS334" i="1" s="1"/>
  <c r="W344" i="1"/>
  <c r="AS344" i="1" s="1"/>
  <c r="Y345" i="1"/>
  <c r="AF349" i="1"/>
  <c r="AG345" i="1" s="1"/>
  <c r="W351" i="1"/>
  <c r="AS351" i="1" s="1"/>
  <c r="W352" i="1"/>
  <c r="AS352" i="1" s="1"/>
  <c r="W357" i="1"/>
  <c r="W364" i="1"/>
  <c r="AS364" i="1" s="1"/>
  <c r="W374" i="1"/>
  <c r="AS374" i="1" s="1"/>
  <c r="AH389" i="1"/>
  <c r="W407" i="1"/>
  <c r="AS407" i="1" s="1"/>
  <c r="Z423" i="1"/>
  <c r="W426" i="1"/>
  <c r="AS426" i="1" s="1"/>
  <c r="W438" i="1"/>
  <c r="AS438" i="1" s="1"/>
  <c r="W447" i="1"/>
  <c r="AS447" i="1" s="1"/>
  <c r="W452" i="1"/>
  <c r="AS452" i="1" s="1"/>
  <c r="Z457" i="1"/>
  <c r="W476" i="1"/>
  <c r="AS476" i="1" s="1"/>
  <c r="AF497" i="1"/>
  <c r="AG497" i="1" s="1"/>
  <c r="AH497" i="1" s="1"/>
  <c r="Y497" i="1"/>
  <c r="W572" i="1"/>
  <c r="AS572" i="1" s="1"/>
  <c r="AF801" i="1"/>
  <c r="Y799" i="1"/>
  <c r="W804" i="1"/>
  <c r="AS804" i="1" s="1"/>
  <c r="W306" i="1"/>
  <c r="AS306" i="1" s="1"/>
  <c r="K395" i="1"/>
  <c r="W408" i="1"/>
  <c r="AS408" i="1" s="1"/>
  <c r="W564" i="1"/>
  <c r="AS564" i="1" s="1"/>
  <c r="V911" i="1"/>
  <c r="T913" i="1"/>
  <c r="W164" i="1"/>
  <c r="AS164" i="1" s="1"/>
  <c r="Z169" i="1"/>
  <c r="AF179" i="1"/>
  <c r="AG179" i="1" s="1"/>
  <c r="AH179" i="1" s="1"/>
  <c r="Y179" i="1"/>
  <c r="W181" i="1"/>
  <c r="AS181" i="1" s="1"/>
  <c r="W184" i="1"/>
  <c r="AS184" i="1" s="1"/>
  <c r="W187" i="1"/>
  <c r="AS187" i="1" s="1"/>
  <c r="AF195" i="1"/>
  <c r="AG195" i="1" s="1"/>
  <c r="AH195" i="1" s="1"/>
  <c r="Y195" i="1"/>
  <c r="W197" i="1"/>
  <c r="AS197" i="1" s="1"/>
  <c r="AF213" i="1"/>
  <c r="AG211" i="1" s="1"/>
  <c r="AH211" i="1" s="1"/>
  <c r="Y211" i="1"/>
  <c r="K211" i="1" s="1"/>
  <c r="W215" i="1"/>
  <c r="AS215" i="1" s="1"/>
  <c r="W229" i="1"/>
  <c r="AS229" i="1" s="1"/>
  <c r="Y237" i="1"/>
  <c r="K237" i="1" s="1"/>
  <c r="W240" i="1"/>
  <c r="AS240" i="1" s="1"/>
  <c r="W246" i="1"/>
  <c r="AS246" i="1" s="1"/>
  <c r="W249" i="1"/>
  <c r="AS249" i="1" s="1"/>
  <c r="W252" i="1"/>
  <c r="AS252" i="1" s="1"/>
  <c r="W255" i="1"/>
  <c r="AS255" i="1" s="1"/>
  <c r="W264" i="1"/>
  <c r="AS264" i="1" s="1"/>
  <c r="W270" i="1"/>
  <c r="AS270" i="1" s="1"/>
  <c r="AF279" i="1"/>
  <c r="AG279" i="1" s="1"/>
  <c r="W282" i="1"/>
  <c r="AS282" i="1" s="1"/>
  <c r="W285" i="1"/>
  <c r="AS285" i="1" s="1"/>
  <c r="W295" i="1"/>
  <c r="AS295" i="1" s="1"/>
  <c r="W298" i="1"/>
  <c r="AS298" i="1" s="1"/>
  <c r="W301" i="1"/>
  <c r="AS301" i="1" s="1"/>
  <c r="W304" i="1"/>
  <c r="AS304" i="1" s="1"/>
  <c r="W307" i="1"/>
  <c r="AS307" i="1" s="1"/>
  <c r="Y307" i="1"/>
  <c r="K307" i="1" s="1"/>
  <c r="AF309" i="1"/>
  <c r="AG307" i="1" s="1"/>
  <c r="AF311" i="1"/>
  <c r="AG311" i="1" s="1"/>
  <c r="W314" i="1"/>
  <c r="AS314" i="1" s="1"/>
  <c r="W316" i="1"/>
  <c r="AS316" i="1" s="1"/>
  <c r="W326" i="1"/>
  <c r="AS326" i="1" s="1"/>
  <c r="W335" i="1"/>
  <c r="AS335" i="1" s="1"/>
  <c r="Y337" i="1"/>
  <c r="K337" i="1" s="1"/>
  <c r="AF339" i="1"/>
  <c r="AG337" i="1" s="1"/>
  <c r="AH337" i="1" s="1"/>
  <c r="W341" i="1"/>
  <c r="AS341" i="1" s="1"/>
  <c r="W346" i="1"/>
  <c r="AS346" i="1" s="1"/>
  <c r="W353" i="1"/>
  <c r="AS353" i="1" s="1"/>
  <c r="W365" i="1"/>
  <c r="AS365" i="1" s="1"/>
  <c r="AG367" i="1"/>
  <c r="AH367" i="1" s="1"/>
  <c r="Z367" i="1"/>
  <c r="W376" i="1"/>
  <c r="AS376" i="1" s="1"/>
  <c r="W382" i="1"/>
  <c r="AS382" i="1" s="1"/>
  <c r="Y383" i="1"/>
  <c r="AF387" i="1"/>
  <c r="AG383" i="1" s="1"/>
  <c r="W389" i="1"/>
  <c r="AS389" i="1" s="1"/>
  <c r="W390" i="1"/>
  <c r="AS390" i="1" s="1"/>
  <c r="W392" i="1"/>
  <c r="AS392" i="1" s="1"/>
  <c r="W402" i="1"/>
  <c r="AS402" i="1" s="1"/>
  <c r="W410" i="1"/>
  <c r="AS410" i="1" s="1"/>
  <c r="W421" i="1"/>
  <c r="AS421" i="1" s="1"/>
  <c r="AG423" i="1"/>
  <c r="W428" i="1"/>
  <c r="AS428" i="1" s="1"/>
  <c r="W435" i="1"/>
  <c r="AS435" i="1" s="1"/>
  <c r="W442" i="1"/>
  <c r="AS442" i="1" s="1"/>
  <c r="W453" i="1"/>
  <c r="AS453" i="1" s="1"/>
  <c r="W458" i="1"/>
  <c r="AS458" i="1" s="1"/>
  <c r="W463" i="1"/>
  <c r="AS463" i="1" s="1"/>
  <c r="W466" i="1"/>
  <c r="AS466" i="1" s="1"/>
  <c r="W468" i="1"/>
  <c r="AS468" i="1" s="1"/>
  <c r="W524" i="1"/>
  <c r="AS524" i="1" s="1"/>
  <c r="W542" i="1"/>
  <c r="AS542" i="1" s="1"/>
  <c r="W558" i="1"/>
  <c r="AS558" i="1" s="1"/>
  <c r="AF569" i="1"/>
  <c r="Y565" i="1"/>
  <c r="AF187" i="1"/>
  <c r="AG187" i="1" s="1"/>
  <c r="AH187" i="1" s="1"/>
  <c r="Y187" i="1"/>
  <c r="K253" i="1"/>
  <c r="AG269" i="1"/>
  <c r="AH263" i="1" s="1"/>
  <c r="X269" i="1"/>
  <c r="K329" i="1"/>
  <c r="W678" i="1"/>
  <c r="AS678" i="1" s="1"/>
  <c r="T911" i="1"/>
  <c r="W911" i="1" s="1"/>
  <c r="U913" i="1"/>
  <c r="U917" i="1" s="1"/>
  <c r="U918" i="1" s="1"/>
  <c r="Y143" i="1"/>
  <c r="W172" i="1"/>
  <c r="AS172" i="1" s="1"/>
  <c r="W185" i="1"/>
  <c r="AS185" i="1" s="1"/>
  <c r="W188" i="1"/>
  <c r="AS188" i="1" s="1"/>
  <c r="W200" i="1"/>
  <c r="AS200" i="1" s="1"/>
  <c r="AG205" i="1"/>
  <c r="AH205" i="1" s="1"/>
  <c r="Z205" i="1"/>
  <c r="W218" i="1"/>
  <c r="AS218" i="1" s="1"/>
  <c r="W224" i="1"/>
  <c r="AS224" i="1" s="1"/>
  <c r="X223" i="1"/>
  <c r="X911" i="1" s="1"/>
  <c r="W230" i="1"/>
  <c r="AS230" i="1" s="1"/>
  <c r="W232" i="1"/>
  <c r="AS232" i="1" s="1"/>
  <c r="X237" i="1"/>
  <c r="W238" i="1"/>
  <c r="AS238" i="1" s="1"/>
  <c r="W241" i="1"/>
  <c r="AS241" i="1" s="1"/>
  <c r="W244" i="1"/>
  <c r="AS244" i="1" s="1"/>
  <c r="W256" i="1"/>
  <c r="AS256" i="1" s="1"/>
  <c r="Y263" i="1"/>
  <c r="K263" i="1" s="1"/>
  <c r="W265" i="1"/>
  <c r="AS265" i="1" s="1"/>
  <c r="W268" i="1"/>
  <c r="AS268" i="1" s="1"/>
  <c r="W271" i="1"/>
  <c r="AS271" i="1" s="1"/>
  <c r="Y287" i="1"/>
  <c r="K287" i="1" s="1"/>
  <c r="AF297" i="1"/>
  <c r="AG297" i="1" s="1"/>
  <c r="Y297" i="1"/>
  <c r="W299" i="1"/>
  <c r="AS299" i="1" s="1"/>
  <c r="AF303" i="1"/>
  <c r="AG301" i="1" s="1"/>
  <c r="Y301" i="1"/>
  <c r="W305" i="1"/>
  <c r="AS305" i="1" s="1"/>
  <c r="Y315" i="1"/>
  <c r="W317" i="1"/>
  <c r="AS317" i="1" s="1"/>
  <c r="W328" i="1"/>
  <c r="AS328" i="1" s="1"/>
  <c r="AG333" i="1"/>
  <c r="W336" i="1"/>
  <c r="AS336" i="1" s="1"/>
  <c r="W348" i="1"/>
  <c r="AS348" i="1" s="1"/>
  <c r="Z345" i="1"/>
  <c r="W354" i="1"/>
  <c r="AS354" i="1" s="1"/>
  <c r="W355" i="1"/>
  <c r="AS355" i="1" s="1"/>
  <c r="W360" i="1"/>
  <c r="AS360" i="1" s="1"/>
  <c r="W362" i="1"/>
  <c r="AS362" i="1" s="1"/>
  <c r="W366" i="1"/>
  <c r="AS366" i="1" s="1"/>
  <c r="Y367" i="1"/>
  <c r="W371" i="1"/>
  <c r="AS371" i="1" s="1"/>
  <c r="W378" i="1"/>
  <c r="AS378" i="1" s="1"/>
  <c r="W384" i="1"/>
  <c r="AS384" i="1" s="1"/>
  <c r="W385" i="1"/>
  <c r="AS385" i="1" s="1"/>
  <c r="W391" i="1"/>
  <c r="AS391" i="1" s="1"/>
  <c r="W393" i="1"/>
  <c r="AS393" i="1" s="1"/>
  <c r="W398" i="1"/>
  <c r="AS398" i="1" s="1"/>
  <c r="AF401" i="1"/>
  <c r="AG401" i="1" s="1"/>
  <c r="AH401" i="1" s="1"/>
  <c r="W404" i="1"/>
  <c r="AS404" i="1" s="1"/>
  <c r="W412" i="1"/>
  <c r="AS412" i="1" s="1"/>
  <c r="W417" i="1"/>
  <c r="AS417" i="1" s="1"/>
  <c r="W418" i="1"/>
  <c r="AS418" i="1" s="1"/>
  <c r="W422" i="1"/>
  <c r="AS422" i="1" s="1"/>
  <c r="W424" i="1"/>
  <c r="AS424" i="1" s="1"/>
  <c r="W430" i="1"/>
  <c r="AS430" i="1" s="1"/>
  <c r="W436" i="1"/>
  <c r="AS436" i="1" s="1"/>
  <c r="AG439" i="1"/>
  <c r="W444" i="1"/>
  <c r="AS444" i="1" s="1"/>
  <c r="W450" i="1"/>
  <c r="AS450" i="1" s="1"/>
  <c r="W460" i="1"/>
  <c r="AS460" i="1" s="1"/>
  <c r="W464" i="1"/>
  <c r="AS464" i="1" s="1"/>
  <c r="AF467" i="1"/>
  <c r="AG467" i="1" s="1"/>
  <c r="AH467" i="1" s="1"/>
  <c r="W471" i="1"/>
  <c r="AS471" i="1" s="1"/>
  <c r="W481" i="1"/>
  <c r="AS481" i="1" s="1"/>
  <c r="AF487" i="1"/>
  <c r="AG487" i="1" s="1"/>
  <c r="AH487" i="1" s="1"/>
  <c r="Y487" i="1"/>
  <c r="W491" i="1"/>
  <c r="AS491" i="1" s="1"/>
  <c r="AG553" i="1"/>
  <c r="W583" i="1"/>
  <c r="AS583" i="1" s="1"/>
  <c r="W274" i="1"/>
  <c r="AS274" i="1" s="1"/>
  <c r="Y333" i="1"/>
  <c r="K333" i="1" s="1"/>
  <c r="X337" i="1"/>
  <c r="X367" i="1"/>
  <c r="X383" i="1"/>
  <c r="Y391" i="1"/>
  <c r="K391" i="1" s="1"/>
  <c r="X395" i="1"/>
  <c r="Y401" i="1"/>
  <c r="K401" i="1" s="1"/>
  <c r="X413" i="1"/>
  <c r="Y439" i="1"/>
  <c r="Y467" i="1"/>
  <c r="W483" i="1"/>
  <c r="AS483" i="1" s="1"/>
  <c r="W486" i="1"/>
  <c r="AS486" i="1" s="1"/>
  <c r="W493" i="1"/>
  <c r="AS493" i="1" s="1"/>
  <c r="W496" i="1"/>
  <c r="AS496" i="1" s="1"/>
  <c r="W503" i="1"/>
  <c r="AS503" i="1" s="1"/>
  <c r="X503" i="1"/>
  <c r="Y503" i="1"/>
  <c r="AF505" i="1"/>
  <c r="AG503" i="1" s="1"/>
  <c r="W507" i="1"/>
  <c r="AS507" i="1" s="1"/>
  <c r="W510" i="1"/>
  <c r="AS510" i="1" s="1"/>
  <c r="W514" i="1"/>
  <c r="AS514" i="1" s="1"/>
  <c r="AA519" i="1"/>
  <c r="W528" i="1"/>
  <c r="AS528" i="1" s="1"/>
  <c r="AF539" i="1"/>
  <c r="AG539" i="1" s="1"/>
  <c r="AH539" i="1" s="1"/>
  <c r="Y539" i="1"/>
  <c r="W541" i="1"/>
  <c r="AS541" i="1" s="1"/>
  <c r="W544" i="1"/>
  <c r="AS544" i="1" s="1"/>
  <c r="W666" i="1"/>
  <c r="AS666" i="1" s="1"/>
  <c r="W748" i="1"/>
  <c r="AS748" i="1" s="1"/>
  <c r="W470" i="1"/>
  <c r="AS470" i="1" s="1"/>
  <c r="AG481" i="1"/>
  <c r="W484" i="1"/>
  <c r="AS484" i="1" s="1"/>
  <c r="AA487" i="1"/>
  <c r="AF513" i="1"/>
  <c r="AG511" i="1" s="1"/>
  <c r="Y511" i="1"/>
  <c r="AF527" i="1"/>
  <c r="AG527" i="1" s="1"/>
  <c r="AH527" i="1" s="1"/>
  <c r="Y527" i="1"/>
  <c r="W552" i="1"/>
  <c r="AS552" i="1" s="1"/>
  <c r="W556" i="1"/>
  <c r="AS556" i="1" s="1"/>
  <c r="W562" i="1"/>
  <c r="AS562" i="1" s="1"/>
  <c r="W569" i="1"/>
  <c r="AS569" i="1" s="1"/>
  <c r="AF589" i="1"/>
  <c r="AG589" i="1" s="1"/>
  <c r="AH589" i="1" s="1"/>
  <c r="Y589" i="1"/>
  <c r="AF629" i="1"/>
  <c r="AG629" i="1" s="1"/>
  <c r="AH629" i="1" s="1"/>
  <c r="Y629" i="1"/>
  <c r="W633" i="1"/>
  <c r="AS633" i="1" s="1"/>
  <c r="W661" i="1"/>
  <c r="AS661" i="1" s="1"/>
  <c r="AG677" i="1"/>
  <c r="W683" i="1"/>
  <c r="AS683" i="1" s="1"/>
  <c r="W687" i="1"/>
  <c r="AS687" i="1" s="1"/>
  <c r="W691" i="1"/>
  <c r="AS691" i="1" s="1"/>
  <c r="W698" i="1"/>
  <c r="AS698" i="1" s="1"/>
  <c r="AF761" i="1"/>
  <c r="AG761" i="1" s="1"/>
  <c r="AH761" i="1" s="1"/>
  <c r="Y761" i="1"/>
  <c r="W816" i="1"/>
  <c r="AS816" i="1" s="1"/>
  <c r="W856" i="1"/>
  <c r="AS856" i="1" s="1"/>
  <c r="AF899" i="1"/>
  <c r="Y897" i="1"/>
  <c r="Y407" i="1"/>
  <c r="AG473" i="1"/>
  <c r="AH473" i="1" s="1"/>
  <c r="W475" i="1"/>
  <c r="AS475" i="1" s="1"/>
  <c r="W478" i="1"/>
  <c r="AS478" i="1" s="1"/>
  <c r="W488" i="1"/>
  <c r="AS488" i="1" s="1"/>
  <c r="W498" i="1"/>
  <c r="AS498" i="1" s="1"/>
  <c r="AA503" i="1"/>
  <c r="W519" i="1"/>
  <c r="AS519" i="1" s="1"/>
  <c r="Y519" i="1"/>
  <c r="AF521" i="1"/>
  <c r="AG519" i="1" s="1"/>
  <c r="W523" i="1"/>
  <c r="AS523" i="1" s="1"/>
  <c r="W526" i="1"/>
  <c r="AS526" i="1" s="1"/>
  <c r="W533" i="1"/>
  <c r="AS533" i="1" s="1"/>
  <c r="W536" i="1"/>
  <c r="AS536" i="1" s="1"/>
  <c r="W539" i="1"/>
  <c r="AS539" i="1" s="1"/>
  <c r="AA539" i="1"/>
  <c r="W549" i="1"/>
  <c r="AS549" i="1" s="1"/>
  <c r="AF551" i="1"/>
  <c r="AG549" i="1" s="1"/>
  <c r="AH545" i="1" s="1"/>
  <c r="AI545" i="1" s="1"/>
  <c r="Y549" i="1"/>
  <c r="W553" i="1"/>
  <c r="AS553" i="1" s="1"/>
  <c r="AF555" i="1"/>
  <c r="Y553" i="1"/>
  <c r="W557" i="1"/>
  <c r="AS557" i="1" s="1"/>
  <c r="W560" i="1"/>
  <c r="AS560" i="1" s="1"/>
  <c r="W563" i="1"/>
  <c r="AS563" i="1" s="1"/>
  <c r="W566" i="1"/>
  <c r="AS566" i="1" s="1"/>
  <c r="W570" i="1"/>
  <c r="AS570" i="1" s="1"/>
  <c r="AG571" i="1"/>
  <c r="AH571" i="1" s="1"/>
  <c r="AS610" i="1"/>
  <c r="W618" i="1"/>
  <c r="AS618" i="1" s="1"/>
  <c r="W626" i="1"/>
  <c r="AS626" i="1" s="1"/>
  <c r="AF651" i="1"/>
  <c r="AG651" i="1" s="1"/>
  <c r="AH651" i="1" s="1"/>
  <c r="Y651" i="1"/>
  <c r="W655" i="1"/>
  <c r="AS655" i="1" s="1"/>
  <c r="W671" i="1"/>
  <c r="AS671" i="1" s="1"/>
  <c r="AG671" i="1"/>
  <c r="AG721" i="1"/>
  <c r="AH721" i="1" s="1"/>
  <c r="Y775" i="1"/>
  <c r="AF777" i="1"/>
  <c r="W574" i="1"/>
  <c r="AS574" i="1" s="1"/>
  <c r="AG581" i="1"/>
  <c r="AH581" i="1" s="1"/>
  <c r="Z581" i="1"/>
  <c r="W590" i="1"/>
  <c r="AS590" i="1" s="1"/>
  <c r="W605" i="1"/>
  <c r="AS605" i="1" s="1"/>
  <c r="AF609" i="1"/>
  <c r="AG609" i="1" s="1"/>
  <c r="AH609" i="1" s="1"/>
  <c r="Y609" i="1"/>
  <c r="W611" i="1"/>
  <c r="AS611" i="1" s="1"/>
  <c r="W614" i="1"/>
  <c r="AS614" i="1" s="1"/>
  <c r="W617" i="1"/>
  <c r="AS617" i="1" s="1"/>
  <c r="W622" i="1"/>
  <c r="AS622" i="1" s="1"/>
  <c r="W625" i="1"/>
  <c r="AS625" i="1" s="1"/>
  <c r="W628" i="1"/>
  <c r="AS628" i="1" s="1"/>
  <c r="W632" i="1"/>
  <c r="AS632" i="1" s="1"/>
  <c r="W635" i="1"/>
  <c r="AS635" i="1" s="1"/>
  <c r="W638" i="1"/>
  <c r="AS638" i="1" s="1"/>
  <c r="W640" i="1"/>
  <c r="AS640" i="1" s="1"/>
  <c r="AF645" i="1"/>
  <c r="AG645" i="1" s="1"/>
  <c r="AH645" i="1" s="1"/>
  <c r="Y645" i="1"/>
  <c r="W647" i="1"/>
  <c r="AS647" i="1" s="1"/>
  <c r="W650" i="1"/>
  <c r="AS650" i="1" s="1"/>
  <c r="W654" i="1"/>
  <c r="AS654" i="1" s="1"/>
  <c r="W657" i="1"/>
  <c r="AS657" i="1" s="1"/>
  <c r="W660" i="1"/>
  <c r="AS660" i="1" s="1"/>
  <c r="W663" i="1"/>
  <c r="AS663" i="1" s="1"/>
  <c r="W685" i="1"/>
  <c r="AS685" i="1" s="1"/>
  <c r="AF687" i="1"/>
  <c r="AG685" i="1" s="1"/>
  <c r="Y685" i="1"/>
  <c r="W689" i="1"/>
  <c r="AS689" i="1" s="1"/>
  <c r="W693" i="1"/>
  <c r="AS693" i="1" s="1"/>
  <c r="AA689" i="1"/>
  <c r="W696" i="1"/>
  <c r="AS696" i="1" s="1"/>
  <c r="W700" i="1"/>
  <c r="AS700" i="1" s="1"/>
  <c r="AA697" i="1"/>
  <c r="AF705" i="1"/>
  <c r="AG705" i="1" s="1"/>
  <c r="AH705" i="1" s="1"/>
  <c r="Y705" i="1"/>
  <c r="W723" i="1"/>
  <c r="AS723" i="1" s="1"/>
  <c r="W842" i="1"/>
  <c r="AS842" i="1" s="1"/>
  <c r="X597" i="1"/>
  <c r="W598" i="1"/>
  <c r="W608" i="1"/>
  <c r="AS608" i="1" s="1"/>
  <c r="W615" i="1"/>
  <c r="AS615" i="1" s="1"/>
  <c r="W620" i="1"/>
  <c r="AS620" i="1" s="1"/>
  <c r="Y621" i="1"/>
  <c r="W629" i="1"/>
  <c r="AS629" i="1" s="1"/>
  <c r="AA629" i="1"/>
  <c r="W641" i="1"/>
  <c r="AS641" i="1" s="1"/>
  <c r="W644" i="1"/>
  <c r="AS644" i="1" s="1"/>
  <c r="W651" i="1"/>
  <c r="AS651" i="1" s="1"/>
  <c r="AA651" i="1"/>
  <c r="W664" i="1"/>
  <c r="AS664" i="1" s="1"/>
  <c r="W672" i="1"/>
  <c r="AS672" i="1" s="1"/>
  <c r="Y677" i="1"/>
  <c r="AF695" i="1"/>
  <c r="AG689" i="1" s="1"/>
  <c r="Y689" i="1"/>
  <c r="W697" i="1"/>
  <c r="AS697" i="1" s="1"/>
  <c r="X697" i="1"/>
  <c r="W701" i="1"/>
  <c r="AS701" i="1" s="1"/>
  <c r="W704" i="1"/>
  <c r="AS704" i="1" s="1"/>
  <c r="W708" i="1"/>
  <c r="AS708" i="1" s="1"/>
  <c r="W717" i="1"/>
  <c r="AS717" i="1" s="1"/>
  <c r="W721" i="1"/>
  <c r="AS721" i="1" s="1"/>
  <c r="Y721" i="1"/>
  <c r="W724" i="1"/>
  <c r="AS724" i="1" s="1"/>
  <c r="W735" i="1"/>
  <c r="AS735" i="1" s="1"/>
  <c r="X735" i="1"/>
  <c r="AF735" i="1"/>
  <c r="AG735" i="1" s="1"/>
  <c r="AH735" i="1" s="1"/>
  <c r="Y735" i="1"/>
  <c r="W738" i="1"/>
  <c r="AS738" i="1" s="1"/>
  <c r="W750" i="1"/>
  <c r="AS750" i="1" s="1"/>
  <c r="W751" i="1"/>
  <c r="AS751" i="1" s="1"/>
  <c r="W759" i="1"/>
  <c r="AS759" i="1" s="1"/>
  <c r="W760" i="1"/>
  <c r="AS760" i="1" s="1"/>
  <c r="W796" i="1"/>
  <c r="AS796" i="1" s="1"/>
  <c r="Q912" i="1"/>
  <c r="Y545" i="1"/>
  <c r="AG565" i="1"/>
  <c r="AH565" i="1" s="1"/>
  <c r="W579" i="1"/>
  <c r="AS579" i="1" s="1"/>
  <c r="X581" i="1"/>
  <c r="W582" i="1"/>
  <c r="AS582" i="1" s="1"/>
  <c r="W585" i="1"/>
  <c r="AS585" i="1" s="1"/>
  <c r="W588" i="1"/>
  <c r="AS588" i="1" s="1"/>
  <c r="W595" i="1"/>
  <c r="AS595" i="1" s="1"/>
  <c r="W601" i="1"/>
  <c r="AS601" i="1" s="1"/>
  <c r="W609" i="1"/>
  <c r="AS609" i="1" s="1"/>
  <c r="AA609" i="1"/>
  <c r="AA615" i="1"/>
  <c r="W621" i="1"/>
  <c r="AS621" i="1" s="1"/>
  <c r="AG621" i="1"/>
  <c r="AH621" i="1" s="1"/>
  <c r="AA621" i="1"/>
  <c r="W630" i="1"/>
  <c r="AS630" i="1" s="1"/>
  <c r="AG637" i="1"/>
  <c r="AH637" i="1" s="1"/>
  <c r="Z637" i="1"/>
  <c r="W645" i="1"/>
  <c r="AS645" i="1" s="1"/>
  <c r="AA645" i="1"/>
  <c r="W652" i="1"/>
  <c r="AS652" i="1" s="1"/>
  <c r="AG659" i="1"/>
  <c r="AH659" i="1" s="1"/>
  <c r="AF663" i="1"/>
  <c r="AG663" i="1" s="1"/>
  <c r="AH663" i="1" s="1"/>
  <c r="Y663" i="1"/>
  <c r="W665" i="1"/>
  <c r="AS665" i="1" s="1"/>
  <c r="W668" i="1"/>
  <c r="AS668" i="1" s="1"/>
  <c r="W673" i="1"/>
  <c r="AS673" i="1" s="1"/>
  <c r="W676" i="1"/>
  <c r="AS676" i="1" s="1"/>
  <c r="W680" i="1"/>
  <c r="AS680" i="1" s="1"/>
  <c r="W705" i="1"/>
  <c r="AS705" i="1" s="1"/>
  <c r="AA705" i="1"/>
  <c r="W718" i="1"/>
  <c r="AS718" i="1" s="1"/>
  <c r="W730" i="1"/>
  <c r="AS730" i="1" s="1"/>
  <c r="W746" i="1"/>
  <c r="AS746" i="1" s="1"/>
  <c r="W752" i="1"/>
  <c r="AS752" i="1" s="1"/>
  <c r="W755" i="1"/>
  <c r="AS755" i="1" s="1"/>
  <c r="W761" i="1"/>
  <c r="AS761" i="1" s="1"/>
  <c r="Z769" i="1"/>
  <c r="W785" i="1"/>
  <c r="AS785" i="1" s="1"/>
  <c r="Y805" i="1"/>
  <c r="AF805" i="1"/>
  <c r="AG805" i="1" s="1"/>
  <c r="AF813" i="1"/>
  <c r="AG813" i="1" s="1"/>
  <c r="W818" i="1"/>
  <c r="AS818" i="1" s="1"/>
  <c r="AG861" i="1"/>
  <c r="AH861" i="1" s="1"/>
  <c r="W710" i="1"/>
  <c r="AS710" i="1" s="1"/>
  <c r="X721" i="1"/>
  <c r="W722" i="1"/>
  <c r="AS722" i="1" s="1"/>
  <c r="W728" i="1"/>
  <c r="AS728" i="1" s="1"/>
  <c r="W731" i="1"/>
  <c r="AS731" i="1" s="1"/>
  <c r="W734" i="1"/>
  <c r="AS734" i="1" s="1"/>
  <c r="W741" i="1"/>
  <c r="AS741" i="1" s="1"/>
  <c r="W744" i="1"/>
  <c r="AS744" i="1" s="1"/>
  <c r="W747" i="1"/>
  <c r="AS747" i="1" s="1"/>
  <c r="AF757" i="1"/>
  <c r="AG753" i="1" s="1"/>
  <c r="W763" i="1"/>
  <c r="AS763" i="1" s="1"/>
  <c r="AA761" i="1"/>
  <c r="W766" i="1"/>
  <c r="AS766" i="1" s="1"/>
  <c r="W771" i="1"/>
  <c r="AS771" i="1" s="1"/>
  <c r="AG775" i="1"/>
  <c r="AH769" i="1" s="1"/>
  <c r="W779" i="1"/>
  <c r="AS779" i="1" s="1"/>
  <c r="AF785" i="1"/>
  <c r="AG783" i="1" s="1"/>
  <c r="Y783" i="1"/>
  <c r="W787" i="1"/>
  <c r="AS787" i="1" s="1"/>
  <c r="W792" i="1"/>
  <c r="AS792" i="1" s="1"/>
  <c r="AG799" i="1"/>
  <c r="W803" i="1"/>
  <c r="AS803" i="1" s="1"/>
  <c r="W806" i="1"/>
  <c r="AS806" i="1" s="1"/>
  <c r="W815" i="1"/>
  <c r="AS815" i="1" s="1"/>
  <c r="AF819" i="1"/>
  <c r="Y817" i="1"/>
  <c r="W822" i="1"/>
  <c r="AS822" i="1" s="1"/>
  <c r="W829" i="1"/>
  <c r="AS829" i="1" s="1"/>
  <c r="W830" i="1"/>
  <c r="AS830" i="1" s="1"/>
  <c r="W707" i="1"/>
  <c r="AS707" i="1" s="1"/>
  <c r="W725" i="1"/>
  <c r="AS725" i="1" s="1"/>
  <c r="W733" i="1"/>
  <c r="AS733" i="1" s="1"/>
  <c r="W736" i="1"/>
  <c r="AS736" i="1" s="1"/>
  <c r="W739" i="1"/>
  <c r="AS739" i="1" s="1"/>
  <c r="W742" i="1"/>
  <c r="AS742" i="1" s="1"/>
  <c r="X761" i="1"/>
  <c r="W762" i="1"/>
  <c r="AS762" i="1" s="1"/>
  <c r="W765" i="1"/>
  <c r="AS765" i="1" s="1"/>
  <c r="W768" i="1"/>
  <c r="AS768" i="1" s="1"/>
  <c r="W769" i="1"/>
  <c r="AS769" i="1" s="1"/>
  <c r="W782" i="1"/>
  <c r="AS782" i="1" s="1"/>
  <c r="W790" i="1"/>
  <c r="AS790" i="1" s="1"/>
  <c r="W844" i="1"/>
  <c r="AS844" i="1" s="1"/>
  <c r="W870" i="1"/>
  <c r="AS870" i="1" s="1"/>
  <c r="W877" i="1"/>
  <c r="AS877" i="1" s="1"/>
  <c r="W791" i="1"/>
  <c r="AS791" i="1" s="1"/>
  <c r="W794" i="1"/>
  <c r="AS794" i="1" s="1"/>
  <c r="X805" i="1"/>
  <c r="W808" i="1"/>
  <c r="AS808" i="1" s="1"/>
  <c r="W810" i="1"/>
  <c r="AS810" i="1" s="1"/>
  <c r="AG817" i="1"/>
  <c r="AH817" i="1" s="1"/>
  <c r="AF821" i="1"/>
  <c r="W831" i="1"/>
  <c r="AS831" i="1" s="1"/>
  <c r="W834" i="1"/>
  <c r="AS834" i="1" s="1"/>
  <c r="W835" i="1"/>
  <c r="AS835" i="1" s="1"/>
  <c r="W839" i="1"/>
  <c r="AS839" i="1" s="1"/>
  <c r="W852" i="1"/>
  <c r="AS852" i="1" s="1"/>
  <c r="W866" i="1"/>
  <c r="AS866" i="1" s="1"/>
  <c r="W872" i="1"/>
  <c r="AS872" i="1" s="1"/>
  <c r="W873" i="1"/>
  <c r="AS873" i="1" s="1"/>
  <c r="AF877" i="1"/>
  <c r="AG877" i="1" s="1"/>
  <c r="AH877" i="1" s="1"/>
  <c r="Y877" i="1"/>
  <c r="AG881" i="1"/>
  <c r="AH881" i="1" s="1"/>
  <c r="W904" i="1"/>
  <c r="AS904" i="1" s="1"/>
  <c r="W774" i="1"/>
  <c r="AS774" i="1" s="1"/>
  <c r="W778" i="1"/>
  <c r="AS778" i="1" s="1"/>
  <c r="AA783" i="1"/>
  <c r="W795" i="1"/>
  <c r="AS795" i="1" s="1"/>
  <c r="W798" i="1"/>
  <c r="AS798" i="1" s="1"/>
  <c r="W802" i="1"/>
  <c r="AS802" i="1" s="1"/>
  <c r="W811" i="1"/>
  <c r="AS811" i="1" s="1"/>
  <c r="W814" i="1"/>
  <c r="AS814" i="1" s="1"/>
  <c r="W820" i="1"/>
  <c r="AS820" i="1" s="1"/>
  <c r="W824" i="1"/>
  <c r="AS824" i="1" s="1"/>
  <c r="W826" i="1"/>
  <c r="AS826" i="1" s="1"/>
  <c r="W832" i="1"/>
  <c r="AS832" i="1" s="1"/>
  <c r="W833" i="1"/>
  <c r="AS833" i="1" s="1"/>
  <c r="W836" i="1"/>
  <c r="AS836" i="1" s="1"/>
  <c r="W840" i="1"/>
  <c r="AS840" i="1" s="1"/>
  <c r="AG847" i="1"/>
  <c r="AH847" i="1" s="1"/>
  <c r="W854" i="1"/>
  <c r="AS854" i="1" s="1"/>
  <c r="Z861" i="1"/>
  <c r="W867" i="1"/>
  <c r="AS867" i="1" s="1"/>
  <c r="AF867" i="1"/>
  <c r="AG867" i="1" s="1"/>
  <c r="AH867" i="1" s="1"/>
  <c r="Y867" i="1"/>
  <c r="W874" i="1"/>
  <c r="AS874" i="1" s="1"/>
  <c r="W888" i="1"/>
  <c r="AS888" i="1" s="1"/>
  <c r="W897" i="1"/>
  <c r="AS897" i="1" s="1"/>
  <c r="W899" i="1"/>
  <c r="AS899" i="1" s="1"/>
  <c r="W905" i="1"/>
  <c r="AS905" i="1" s="1"/>
  <c r="AF905" i="1"/>
  <c r="AG905" i="1" s="1"/>
  <c r="AH905" i="1" s="1"/>
  <c r="Y905" i="1"/>
  <c r="W843" i="1"/>
  <c r="AS843" i="1" s="1"/>
  <c r="AA843" i="1"/>
  <c r="W846" i="1"/>
  <c r="AS846" i="1" s="1"/>
  <c r="W850" i="1"/>
  <c r="AS850" i="1" s="1"/>
  <c r="W859" i="1"/>
  <c r="AS859" i="1" s="1"/>
  <c r="W868" i="1"/>
  <c r="AS868" i="1" s="1"/>
  <c r="W880" i="1"/>
  <c r="AS880" i="1" s="1"/>
  <c r="W884" i="1"/>
  <c r="AS884" i="1" s="1"/>
  <c r="W893" i="1"/>
  <c r="AS893" i="1" s="1"/>
  <c r="W900" i="1"/>
  <c r="AS900" i="1" s="1"/>
  <c r="W906" i="1"/>
  <c r="AS906" i="1" s="1"/>
  <c r="W823" i="1"/>
  <c r="AS823" i="1" s="1"/>
  <c r="AG825" i="1"/>
  <c r="AH825" i="1" s="1"/>
  <c r="Y825" i="1"/>
  <c r="W841" i="1"/>
  <c r="AS841" i="1" s="1"/>
  <c r="W845" i="1"/>
  <c r="AS845" i="1" s="1"/>
  <c r="W848" i="1"/>
  <c r="AS848" i="1" s="1"/>
  <c r="Y851" i="1"/>
  <c r="W858" i="1"/>
  <c r="AS858" i="1" s="1"/>
  <c r="W878" i="1"/>
  <c r="AS878" i="1" s="1"/>
  <c r="W882" i="1"/>
  <c r="AS882" i="1" s="1"/>
  <c r="W885" i="1"/>
  <c r="AS885" i="1" s="1"/>
  <c r="W892" i="1"/>
  <c r="AS892" i="1" s="1"/>
  <c r="W901" i="1"/>
  <c r="AS901" i="1" s="1"/>
  <c r="W910" i="1"/>
  <c r="AS910" i="1" s="1"/>
  <c r="R912" i="1"/>
  <c r="R913" i="1"/>
  <c r="W886" i="1"/>
  <c r="AS886" i="1" s="1"/>
  <c r="W890" i="1"/>
  <c r="AS890" i="1" s="1"/>
  <c r="W894" i="1"/>
  <c r="AS894" i="1" s="1"/>
  <c r="W898" i="1"/>
  <c r="AS898" i="1" s="1"/>
  <c r="W902" i="1"/>
  <c r="AS902" i="1" s="1"/>
  <c r="P913" i="1"/>
  <c r="P914" i="1" s="1"/>
  <c r="Q914" i="1" s="1"/>
  <c r="AI735" i="1" l="1"/>
  <c r="K389" i="1"/>
  <c r="T917" i="1"/>
  <c r="T918" i="1" s="1"/>
  <c r="K269" i="1"/>
  <c r="AA911" i="1"/>
  <c r="K367" i="1"/>
  <c r="K315" i="1"/>
  <c r="K361" i="1"/>
  <c r="AH5" i="1"/>
  <c r="AI5" i="1" s="1"/>
  <c r="K279" i="1"/>
  <c r="V917" i="1"/>
  <c r="V918" i="1" s="1"/>
  <c r="K311" i="1"/>
  <c r="AI473" i="1"/>
  <c r="K297" i="1"/>
  <c r="AH423" i="1"/>
  <c r="AI407" i="1" s="1"/>
  <c r="AS357" i="1"/>
  <c r="K357" i="1"/>
  <c r="K345" i="1"/>
  <c r="R914" i="1"/>
  <c r="AS598" i="1"/>
  <c r="AB597" i="1"/>
  <c r="AB911" i="1" s="1"/>
  <c r="AB609" i="1"/>
  <c r="K301" i="1"/>
  <c r="AH297" i="1"/>
  <c r="AI211" i="1" s="1"/>
  <c r="K383" i="1"/>
  <c r="K257" i="1"/>
  <c r="K245" i="1"/>
  <c r="K223" i="1"/>
  <c r="W913" i="1"/>
  <c r="W917" i="1" s="1"/>
  <c r="W918" i="1" s="1"/>
  <c r="AS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Pablo Alejandro Giraldo Jimenez</author>
    <author>Luis Alberto Valencia Valencia</author>
    <author>Cenaida Jerez Ruiz</author>
    <author>Vk Vll</author>
  </authors>
  <commentList>
    <comment ref="P50" authorId="0" shapeId="0" xr:uid="{4E07E0AF-AD9B-4236-B0CA-FE95250FA64C}">
      <text>
        <r>
          <rPr>
            <b/>
            <sz val="9"/>
            <color indexed="81"/>
            <rFont val="Tahoma"/>
            <family val="2"/>
          </rPr>
          <t>Pablo Alejandro Giraldo Jimenez:</t>
        </r>
        <r>
          <rPr>
            <sz val="9"/>
            <color indexed="81"/>
            <rFont val="Tahoma"/>
            <family val="2"/>
          </rPr>
          <t xml:space="preserve">
Hacen falta evidencias concluyentes</t>
        </r>
      </text>
    </comment>
    <comment ref="P54" authorId="0" shapeId="0" xr:uid="{BEAF8949-172D-46BC-8ECE-0497BDD2DBC9}">
      <text>
        <r>
          <rPr>
            <b/>
            <sz val="9"/>
            <color indexed="81"/>
            <rFont val="Tahoma"/>
            <family val="2"/>
          </rPr>
          <t>Pablo Alejandro Giraldo Jimenez:</t>
        </r>
        <r>
          <rPr>
            <sz val="9"/>
            <color indexed="81"/>
            <rFont val="Tahoma"/>
            <family val="2"/>
          </rPr>
          <t xml:space="preserve">
La calificaciòn se establece con argumentos frente a OCI. Hacen falta evidencias</t>
        </r>
      </text>
    </comment>
    <comment ref="P56" authorId="0" shapeId="0" xr:uid="{73F3AF0E-4E6C-4CFB-9CCC-F875FDDEE638}">
      <text>
        <r>
          <rPr>
            <b/>
            <sz val="9"/>
            <color indexed="81"/>
            <rFont val="Tahoma"/>
            <family val="2"/>
          </rPr>
          <t>Pablo Alejandro Giraldo Jimenez:</t>
        </r>
        <r>
          <rPr>
            <sz val="9"/>
            <color indexed="81"/>
            <rFont val="Tahoma"/>
            <family val="2"/>
          </rPr>
          <t xml:space="preserve">
La calificaciòn se establece con argumentos frente a OCI. Hacen falta evidencias</t>
        </r>
      </text>
    </comment>
    <comment ref="P58" authorId="0" shapeId="0" xr:uid="{ABDDA5B7-B179-44C2-A5CC-CB9807C46AD2}">
      <text>
        <r>
          <rPr>
            <b/>
            <sz val="9"/>
            <color indexed="81"/>
            <rFont val="Tahoma"/>
            <family val="2"/>
          </rPr>
          <t>Pablo Alejandro Giraldo Jimenez:</t>
        </r>
        <r>
          <rPr>
            <sz val="9"/>
            <color indexed="81"/>
            <rFont val="Tahoma"/>
            <family val="2"/>
          </rPr>
          <t xml:space="preserve">
La calificaciòn se establece con argumentos frente a OCI. Hacen falta evidencias</t>
        </r>
      </text>
    </comment>
    <comment ref="P60" authorId="0" shapeId="0" xr:uid="{4C4BC5EA-F08C-4137-A130-4698604CF06E}">
      <text>
        <r>
          <rPr>
            <b/>
            <sz val="9"/>
            <color indexed="81"/>
            <rFont val="Tahoma"/>
            <family val="2"/>
          </rPr>
          <t>Pablo Alejandro Giraldo Jimenez:</t>
        </r>
        <r>
          <rPr>
            <sz val="9"/>
            <color indexed="81"/>
            <rFont val="Tahoma"/>
            <family val="2"/>
          </rPr>
          <t xml:space="preserve">
La calificaciòn se establece con argumentos frente a OCI. Hacen falta evidencias</t>
        </r>
      </text>
    </comment>
    <comment ref="P180" authorId="0" shapeId="0" xr:uid="{1ADE4DCC-1BB0-4B60-93B8-A176BF8ED7AE}">
      <text>
        <r>
          <rPr>
            <b/>
            <sz val="9"/>
            <color indexed="81"/>
            <rFont val="Tahoma"/>
            <family val="2"/>
          </rPr>
          <t>Pablo Alejandro Giraldo Jimenez:</t>
        </r>
        <r>
          <rPr>
            <sz val="9"/>
            <color indexed="81"/>
            <rFont val="Tahoma"/>
            <family val="2"/>
          </rPr>
          <t xml:space="preserve">
Evidencias disponible</t>
        </r>
      </text>
    </comment>
    <comment ref="P182" authorId="0" shapeId="0" xr:uid="{0FE64802-868B-461C-BA9F-5D4483D9CCD5}">
      <text>
        <r>
          <rPr>
            <b/>
            <sz val="9"/>
            <color indexed="81"/>
            <rFont val="Tahoma"/>
            <family val="2"/>
          </rPr>
          <t>Pablo Alejandro Giraldo Jimenez:</t>
        </r>
        <r>
          <rPr>
            <sz val="9"/>
            <color indexed="81"/>
            <rFont val="Tahoma"/>
            <family val="2"/>
          </rPr>
          <t xml:space="preserve">
Evidencias disponible</t>
        </r>
      </text>
    </comment>
    <comment ref="P184" authorId="0" shapeId="0" xr:uid="{B31344F9-5B21-485A-90BC-10F4F0C36FC9}">
      <text>
        <r>
          <rPr>
            <b/>
            <sz val="9"/>
            <color indexed="81"/>
            <rFont val="Tahoma"/>
            <family val="2"/>
          </rPr>
          <t>Pablo Alejandro Giraldo Jimenez:</t>
        </r>
        <r>
          <rPr>
            <sz val="9"/>
            <color indexed="81"/>
            <rFont val="Tahoma"/>
            <family val="2"/>
          </rPr>
          <t xml:space="preserve">
Evidencias disponible</t>
        </r>
      </text>
    </comment>
    <comment ref="P186" authorId="0" shapeId="0" xr:uid="{26859564-7FD1-43BB-909E-426E34DB7A4A}">
      <text>
        <r>
          <rPr>
            <b/>
            <sz val="9"/>
            <color indexed="81"/>
            <rFont val="Tahoma"/>
            <family val="2"/>
          </rPr>
          <t>Pablo Alejandro Giraldo Jimenez:</t>
        </r>
        <r>
          <rPr>
            <sz val="9"/>
            <color indexed="81"/>
            <rFont val="Tahoma"/>
            <family val="2"/>
          </rPr>
          <t xml:space="preserve">
Evidencias disponible</t>
        </r>
      </text>
    </comment>
    <comment ref="M567" authorId="1" shapeId="0" xr:uid="{A9DC5F36-3DDC-40BB-A2E3-C0BA0F163623}">
      <text>
        <r>
          <rPr>
            <b/>
            <sz val="9"/>
            <color indexed="81"/>
            <rFont val="Tahoma"/>
            <family val="2"/>
          </rPr>
          <t>tratarlo como garantizar que la comision internacional si salga hablarlo con proyectos internacionales:</t>
        </r>
        <r>
          <rPr>
            <sz val="9"/>
            <color indexed="81"/>
            <rFont val="Tahoma"/>
            <family val="2"/>
          </rPr>
          <t xml:space="preserve">
</t>
        </r>
      </text>
    </comment>
    <comment ref="G651" authorId="1" shapeId="0" xr:uid="{4BBA537D-918F-46CF-B32B-D1E5E6EE77AB}">
      <text>
        <r>
          <rPr>
            <b/>
            <sz val="9"/>
            <color indexed="81"/>
            <rFont val="Tahoma"/>
            <family val="2"/>
          </rPr>
          <t>Los aeropuertos internacionales deben estar certificados al 100% en SMS antes de Junio de 2020</t>
        </r>
      </text>
    </comment>
    <comment ref="J697" authorId="0" shapeId="0" xr:uid="{95EC6468-F8CA-419A-9CCC-DC306522D072}">
      <text>
        <r>
          <rPr>
            <b/>
            <sz val="9"/>
            <color indexed="8"/>
            <rFont val="Tahoma"/>
            <family val="2"/>
          </rPr>
          <t>Pablo Alejandro Giraldo Jimenez:</t>
        </r>
        <r>
          <rPr>
            <sz val="9"/>
            <color indexed="8"/>
            <rFont val="Tahoma"/>
            <family val="2"/>
          </rPr>
          <t xml:space="preserve">
</t>
        </r>
        <r>
          <rPr>
            <sz val="9"/>
            <color indexed="8"/>
            <rFont val="Tahoma"/>
            <family val="2"/>
          </rPr>
          <t>No se  pueden cambiar las actividades porque la meta està orientada a una circular</t>
        </r>
      </text>
    </comment>
    <comment ref="G753" authorId="2" shapeId="0" xr:uid="{AA6AA07C-9260-48C5-A4B5-820985CE0FCF}">
      <text>
        <r>
          <rPr>
            <b/>
            <sz val="14"/>
            <color indexed="81"/>
            <rFont val="Tahoma"/>
            <family val="2"/>
          </rPr>
          <t>CAMBIO SOLICITADO POR SG - Julio Villalobos - feb 2020. Comentado con el Dr Hector y autorizado.</t>
        </r>
        <r>
          <rPr>
            <sz val="14"/>
            <color indexed="81"/>
            <rFont val="Tahoma"/>
            <family val="2"/>
          </rPr>
          <t xml:space="preserve">
</t>
        </r>
      </text>
    </comment>
    <comment ref="O881" authorId="3" shapeId="0" xr:uid="{37F4C280-A77C-424F-A9C0-1C365F3521F6}">
      <text>
        <r>
          <rPr>
            <b/>
            <sz val="9"/>
            <color indexed="81"/>
            <rFont val="Tahoma"/>
            <family val="2"/>
          </rPr>
          <t xml:space="preserve">INICIO II TRIMESTRE </t>
        </r>
      </text>
    </comment>
  </commentList>
</comments>
</file>

<file path=xl/sharedStrings.xml><?xml version="1.0" encoding="utf-8"?>
<sst xmlns="http://schemas.openxmlformats.org/spreadsheetml/2006/main" count="2112" uniqueCount="1059">
  <si>
    <t xml:space="preserve">UNIDAD ADMINISTRATIVA ESPECIAL DE AERONAÚTICA CIVIL
EVALUACIÓN PLAN ACCIÓN 2020 -  COMPROMISOS Y/O ACCIONES </t>
  </si>
  <si>
    <t>2017 MIPG</t>
  </si>
  <si>
    <t>2018-2022 CUATRIENIO</t>
  </si>
  <si>
    <t>Políticas MiPG Decreto 1499 Sept 2017 y Decreto 612 de 2018</t>
  </si>
  <si>
    <t xml:space="preserve">OBJETIVO  INSTITUCIONAL </t>
  </si>
  <si>
    <t># COMP</t>
  </si>
  <si>
    <t>COMPROMISO 
PLAN 2030</t>
  </si>
  <si>
    <t># META 
2022 PEI</t>
  </si>
  <si>
    <t>META 2022 PEI</t>
  </si>
  <si>
    <t>META 2020</t>
  </si>
  <si>
    <t>No. META 2020</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</si>
  <si>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</si>
  <si>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</si>
  <si>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</si>
  <si>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</si>
  <si>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</si>
  <si>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</si>
  <si>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</si>
  <si>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</si>
  <si>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</si>
  <si>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</si>
  <si>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</si>
  <si>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</si>
  <si>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</si>
  <si>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</si>
  <si>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GESTION 2020</t>
  </si>
  <si>
    <t>LIDER OBJETIVO</t>
  </si>
  <si>
    <t>RESPONSABLE Y APOYO DEL LIDER</t>
  </si>
  <si>
    <t>ESTADO</t>
  </si>
  <si>
    <t>COMENTARIO GESTIÓN ACTIVIDAD 2020</t>
  </si>
  <si>
    <t>COMENTARIO GESTION META 2020</t>
  </si>
  <si>
    <t>COMENTARIO GESTION COMPROMISO 2020</t>
  </si>
  <si>
    <t>COMENTARIO GESTION OBJETIVO INSTITUCIONAL 2020</t>
  </si>
  <si>
    <t>RESPONSABLE EN OAP DE APOYAR EVALUACIÓN</t>
  </si>
  <si>
    <t>CUMPLE A 31 DE DIC 2020</t>
  </si>
  <si>
    <t>CONTINÚA PLAN 2021</t>
  </si>
  <si>
    <t>CAMBIO O MODIFICACION DE ACTIVIDADES</t>
  </si>
  <si>
    <t>AVANCE DEL CUATRIENIO AÑO 2020</t>
  </si>
  <si>
    <t>PLANEACIÓN INSTITUCIONAL</t>
  </si>
  <si>
    <t xml:space="preserve">1. INSTITUCIONALIDAD: Consolidar los roles de autoridad, de prestación del servicio y de investigación de accidentes para dinamizar el crecimiento del transporte aéreo, contribuyendo así a la aviación civil colombiana. </t>
  </si>
  <si>
    <t xml:space="preserve">Lograr que el Estado Colombiano reconozca el carácter estratégico de la aviación civil, fortaleciendo las competencias de la autoridad aeronáutica. </t>
  </si>
  <si>
    <t>Alcanzar la implementación del 100% de los planes de acción orientados al fortalecimiento institucional de la Autoridad Aeronáutica</t>
  </si>
  <si>
    <t>Fortalecer  el valor público de la Autoridad Aeronáutica generando facilidades para los ciudadanos en la expedición de la licencia digital y certificado médico digital logrando la disminución de los tiempos y recursos en estos trámites</t>
  </si>
  <si>
    <t>Digitalización de la licencia digital y certificado médico digital</t>
  </si>
  <si>
    <t>100% cumplimiento Digitalización de la licencia digital y certificado médico digital</t>
  </si>
  <si>
    <t>1. Realizar el Desarrollo web en coordinación con el área de Informática</t>
  </si>
  <si>
    <t>P</t>
  </si>
  <si>
    <t>DIRECCIÓN GENERAL</t>
  </si>
  <si>
    <t>SECRETARIO (A) DE SEGURIDAD OPERACIONAL Y DE LA AVIACIÓN CIVIL</t>
  </si>
  <si>
    <t>Luz Melba Castañeda Lizarazo - Cenaida Jerez Ruiz</t>
  </si>
  <si>
    <t>SI</t>
  </si>
  <si>
    <t>NO</t>
  </si>
  <si>
    <t>E</t>
  </si>
  <si>
    <t>2. Socializar la licencia digital y certificado médico digital a través de la pagina web de la entidad, instructivos, Circulares informátivas y demás herramientas de comunicación con el que cuenta la entidad</t>
  </si>
  <si>
    <t>3. Implementar el tramíte con el ciudadano incluyendo la firma electrónica al trámite que aplique, actualizando los procedimientos y comunicaciones dirigidas al ciudadano</t>
  </si>
  <si>
    <t>Avanzar en un 30% en  la autonomía e independencia entre el ente de Investigación de Accidentes y la Autoridad de Aviación Civil.</t>
  </si>
  <si>
    <t xml:space="preserve">Ente de Investigación de Accidentes independiente parcialmente estructurado. </t>
  </si>
  <si>
    <t>Número actividades cumplidas/
Número actividades planeadas x 100</t>
  </si>
  <si>
    <t>1. Definir la estructura organizacional  y la organización Interna del Ente de Investigación de Accidentes</t>
  </si>
  <si>
    <t>COORDINADOR (A) GRUPO  DE INVESTIGACION DE ACCIDENTES</t>
  </si>
  <si>
    <t xml:space="preserve">2. Identificar y analizar alternativas de implementación y puesta en marcha del Ente de investigación de accidentes independiente. </t>
  </si>
  <si>
    <t>Realizar Dos (2) Foros Aeronáuticos alineados con el Plan Estratégico Aeronáutico 2030.</t>
  </si>
  <si>
    <t>Foros de Construcción Estratégica</t>
  </si>
  <si>
    <t>Número de Foros Realizados/ dos 2)</t>
  </si>
  <si>
    <t>1. Realización Foro I</t>
  </si>
  <si>
    <t>JEFE OFICINA ASESORA DE PLANEACIÓN - OAP</t>
  </si>
  <si>
    <t>2. Conclusiones y Recomendaciones  Foro I</t>
  </si>
  <si>
    <t>3. Realización Foro II</t>
  </si>
  <si>
    <t>4. Conclusiones y Recomendaciones  Foro II</t>
  </si>
  <si>
    <t xml:space="preserve">Establecer un momento de encuentro a través del cual el Estado Colombiano exponga el carácter estratégico de la aviación civil,  y afiance sus competencias como autoridad aeronáutica. </t>
  </si>
  <si>
    <t>Preparación para la Realización de la X Edición de la Feria Aeronáutica Internacional F AIR COLOMBIA</t>
  </si>
  <si>
    <t>(Sumatoria Actividades programadas/Sumatoria Actividades Realizadas)*100%</t>
  </si>
  <si>
    <t>1. Revisión y análisis de los resultados de la IX Feria</t>
  </si>
  <si>
    <t>SUBDIRECTOR (A) GENERAL 
COORDINADOR (A) GRUPO FERIA AERONÁUTICA</t>
  </si>
  <si>
    <t xml:space="preserve">2. Identificación de acciones derivadas  del análisis (aspectos críticos, acciones de mejora, lecciones aprendidas, ampliación de cobertura,  entre otras) </t>
  </si>
  <si>
    <t>3. Definición del operador de la F-Air 2021</t>
  </si>
  <si>
    <t xml:space="preserve">4. Realización  de cronograma de actividades logísticas, de identificación de negocios y de contenido académico de la F-Air 2021 </t>
  </si>
  <si>
    <t xml:space="preserve">5. Socialización del cronograma y definición de un plan de acción detallado a través de convocatoria a los miembros del Grupo (Autoridades Regionales, otras áreas de Aerocivil relacionadas con el tema y demás responsables de la realización de la Feria). </t>
  </si>
  <si>
    <t>6. Iniciacion del proceso de organización de la Feria (identificación del país invitado,  de nuevos países participantes, participación de las Alcaldías de Rionegro y Medellín y de la Gobernación de Antioquia, entre otras</t>
  </si>
  <si>
    <t>Ejecutar una estrategia de comunicación de la información institucional encaminada a fortalecer el carácter estratégico de la Aviación Civil generando en la comunidad una cultura de confianza y credibilidad.</t>
  </si>
  <si>
    <t>Publicaciones Institucionales</t>
  </si>
  <si>
    <t>Número de publicaciones realizadas/número de publicaciones proyectadas</t>
  </si>
  <si>
    <t>1. Realización de mínimo 4 comunicados mensuales</t>
  </si>
  <si>
    <t>COORDINADOR (A) GRUPO COMUNICACIÓN Y PRENSA</t>
  </si>
  <si>
    <t>2. Realización de minimo 4 informativos en video mensualess</t>
  </si>
  <si>
    <t>3. Realización de campañas digitales - Así van nuestras obras</t>
  </si>
  <si>
    <t>3. Realización de mínimo 4 campañas institucionales mensuales</t>
  </si>
  <si>
    <t>4. Realización del diseño de mínimo 50 piezas informativas mensuales</t>
  </si>
  <si>
    <t>Ser una autoridad de aviación civil que la comunidad aeronáutica identifique por su capacidad de actuación y respuesta, dentro de un amplio espectro de facultades, que darán confianza a los usuarios del transporte aéreo y a la OACI.</t>
  </si>
  <si>
    <t>Materializar el 100% de Acuerdos de Cooperación Técnica Internacional suscritos</t>
  </si>
  <si>
    <t xml:space="preserve">Suscribir 4 Acuerdos de Cooperación Técnica (MoU), con otras Autoridades o entidades Internacionales. </t>
  </si>
  <si>
    <t>Acuerdos de Cooperación Internacional suscritos</t>
  </si>
  <si>
    <t>Número de Acuerdos de Cooperación Internacional Suscritos/Número de Acuerdos de cooperación Internacional programados*100</t>
  </si>
  <si>
    <t>1. Determinar los Estados que potencialmente sean candidatos para un Acuerdo MoU.</t>
  </si>
  <si>
    <t xml:space="preserve">SUBDIRECTOR (A) GENERAL 
COORDINADOR (A) GRUPO GESTIÓN DE ESTANDARES INTERNACIONALES
</t>
  </si>
  <si>
    <t>2.  Contactar a los estados para proponer un Acuerdo MoU.</t>
  </si>
  <si>
    <t>3. Preparar texto de Acuerdo MoU.</t>
  </si>
  <si>
    <t>4. Presentar propuesta al Estado u Organización Internacional de Anexos.</t>
  </si>
  <si>
    <t xml:space="preserve">5. Suscripción del MoU por parte de las Autoridades Aeronaúticas de los países </t>
  </si>
  <si>
    <t>Materializar el aprovechamiento de 3 Acuerdos de Cooperación Técnica (MoU) ya firmados</t>
  </si>
  <si>
    <t>Acuerdos de Cooperación Internacional materializados</t>
  </si>
  <si>
    <t xml:space="preserve">Número de Acuerdos de Cooperación Técnica materializados./Número de Acuerdos de Cooperación Técnica programados para materializar </t>
  </si>
  <si>
    <t>1. Contactar a las diferentes áreas de la entidad, para socializar los acuerdos MoU firmados.</t>
  </si>
  <si>
    <t>2.Solicitar a las áreas de entidad sus necesidades y viabilidad de apoyo a través de estos acuerdos.</t>
  </si>
  <si>
    <t>3. Presentar propuestas a las Entidades para materializar los acuerdos.</t>
  </si>
  <si>
    <t>4. Preparar la información pertinente para firma de los Anexos.</t>
  </si>
  <si>
    <t>5. Presentar a la Dirección General los documentos requeridos para la firma de Anexos.</t>
  </si>
  <si>
    <t>Lograr que las empresas prestadoras de servicios aéreos y demás usarios involucrados en el proceso de inspección, vigilancia y control, cumplan de manera óptima la normatividad asociada a las actividades aéreas civiles, seguridad operacional, de la aviación civil y la facilitación.</t>
  </si>
  <si>
    <t xml:space="preserve">Actuaciones administrativas </t>
  </si>
  <si>
    <t>Número de proceso iniciados/No procesos recibidos en el trimestre</t>
  </si>
  <si>
    <t xml:space="preserve">1. Iniciar el 100% de las actuaciones administrativas de las procesos recibidos en cada trimestre  </t>
  </si>
  <si>
    <t>JEFE OFICINA DE TRANSPORTE AÉREO
COORDINADOR (A) GRUPO DE ATENCIÓN AL USUARIO</t>
  </si>
  <si>
    <t xml:space="preserve">11 Campañas de sensibilización </t>
  </si>
  <si>
    <t xml:space="preserve">Número de campañas realizadas/Número de Campañas programadas </t>
  </si>
  <si>
    <t xml:space="preserve">2. Sensibilizar a través de campañas el conocimiento y aplicación de las normas </t>
  </si>
  <si>
    <t xml:space="preserve">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 </t>
  </si>
  <si>
    <t>Centro de Investigaciones de Accidentes Operativo</t>
  </si>
  <si>
    <t>Estructurar el proceso contractual para la adjudicación de la construcción del Centro de Investigación de Accidentes CIAA.</t>
  </si>
  <si>
    <t>Proceso contractual para la adjudicación de la construcción del Centro de Investigación de Accidentes, CIAA, estructurado</t>
  </si>
  <si>
    <t>(Número áreas cumplidas 
Número áreas planeadas)*100</t>
  </si>
  <si>
    <t>1. Supervisar el Contrato de Consultoría 19001298 H3 de 2019</t>
  </si>
  <si>
    <t>COORDINADOR (A) GRUPO DE INVESTIGACIÓN DE ACCIDENTES</t>
  </si>
  <si>
    <t>2. Supervisar el Contrato de Interventoría 19001553 H3 de 2019</t>
  </si>
  <si>
    <t>3. Gestionar Trámites de Vigencias Futuras y PAA</t>
  </si>
  <si>
    <t>4. Estructurar el proceso contractual de la Construcción</t>
  </si>
  <si>
    <t>5. Estructurar el proceso Contractual de la Interventoría Integral para la Construcción</t>
  </si>
  <si>
    <t xml:space="preserve">Prestar los servicios de navegación aérea bajo una estructura orientada hacia el usuario y vinculada al Plan de Navegación Aérea, para el desarrollo del Sistema Nacional del Espacio Aéreo - SINEA. </t>
  </si>
  <si>
    <t>Desarrollar el 100% de los programas de inversión contenidos en el PNA (COL)</t>
  </si>
  <si>
    <t>Actualizar y revisar el Plan de Navegación Aérea  - PNA COL orientándolo hacia el prestador de Servicios a la Navegación Aérea, los niveles de servicio, la estructura y el usuario.</t>
  </si>
  <si>
    <t>Actualización del Plan de Navegación Aérea.</t>
  </si>
  <si>
    <t>No Volúmenes programados/actualizados</t>
  </si>
  <si>
    <t>1. Elaborar plan de trabajo en conjunto con el grupo ECSO y grupo PNA COL</t>
  </si>
  <si>
    <t>SECRETARIO (A) DE SEGURIDAD OPERACIONAL  Y DE LA AVIACIÓN CIVIL - SSOAC</t>
  </si>
  <si>
    <t xml:space="preserve">2. Actualización Volumen I nivel estratégico </t>
  </si>
  <si>
    <t>SECRETARIO (A) DE SISTEMAS OPERACIONAL - SSO                SECRETARIO (A) DE SEGURIDAD OPERACIONAL  Y DE LA AVIACIÓN CIVIL -  SSOAC</t>
  </si>
  <si>
    <t>3. Analisis DOFA</t>
  </si>
  <si>
    <t xml:space="preserve">SECRETARIO (A) DE SISTEMAS             OPERACIONALES - SSO 
SECRETARIO (A) DE SEGURIDAD OPERACIONAL  Y DE LA AVIACIÓN CIVIL -  SSOAC   
JEFE OFICINA DE TRANSPORTE AERO - OTA   J
EFE OFICINA ASESORA DE PLANEACIÓN - OAP
</t>
  </si>
  <si>
    <t xml:space="preserve">4.Desarrollar documento Volumen II tecnico - operacional  </t>
  </si>
  <si>
    <t>SECRETARIO (A) DE SISTEMAS OPERACIONALES - SSO            SECRETARIO (A) DE SEGURIDAD OPERACIONAL  Y DE LA AVIACIÓN CIVIL -                          SSOAC                                  JEFE OFICINA DE TRANSPORTE AEREO -                            OTA                                    JEFE OFICINA ASESORA DE PLANEACIÓN - OAP</t>
  </si>
  <si>
    <t>5. Definir metas operacionales con base en el desempeño ( SMART - KPA)</t>
  </si>
  <si>
    <t xml:space="preserve">SECRETARIO (A) DE SISTEMAS OPERACIONALES - SSO            SECRETARIO (A) DE SEGURIDAD OPERACIONAL  Y DE LA AVIACIÓN CIVIL -        SSOAC      </t>
  </si>
  <si>
    <t>6. Implementar soluciones a los hallazgos evidenciados en el volumen II tecnico - operacional</t>
  </si>
  <si>
    <t>SECRETARIO (A) DE SEGURIDAD OPERACIONAL  Y DE LA AVIACIÓN CIVIL -  SSOAC</t>
  </si>
  <si>
    <t>7. Monitoreo con base en indicadores KPA</t>
  </si>
  <si>
    <t>Definir el Plan de Acción 2021 y 2022 a seguir para cumplir los compromisos del PEI  2022</t>
  </si>
  <si>
    <t>Planes de acción definidos con sus actividades 2021 -2022.</t>
  </si>
  <si>
    <t>Dos (2) Planes de acción definidos con sus actividades, años 2021 y 2022.</t>
  </si>
  <si>
    <t>1. Definir Metas y actividades 2021</t>
  </si>
  <si>
    <t>DIRECTOR (A) GENERAL</t>
  </si>
  <si>
    <t xml:space="preserve">2. Definir actividades para cumplir metas PEI 2022.  </t>
  </si>
  <si>
    <t>3. Definir Metas y actividades adicionales al PEI 2022.</t>
  </si>
  <si>
    <t xml:space="preserve">Facilitar el acceso a los mercados nacionales mediante la eliminación de trámites y barreras, que incentiven la industria a innovar y operar una red de servicios creciente. </t>
  </si>
  <si>
    <t>Armonizar Normatividad LAR-RAC en el 100%</t>
  </si>
  <si>
    <t xml:space="preserve">Modificar y actualizar la Norma RAC 3 de los Reglamentos Aeronáuticos de Colombia resaltando la racionalización de los requisitos para el acceso al mercado aéreo  y las modalidades del transporte aéreo. </t>
  </si>
  <si>
    <t xml:space="preserve">Publicar RAC 3 modificado y actualizado </t>
  </si>
  <si>
    <t xml:space="preserve">RAC 3 modificado y actualizado </t>
  </si>
  <si>
    <t>1. Revisión para Versión Final del Proyecto de Norma RAC 3</t>
  </si>
  <si>
    <t>2. Adopción del RAC 3 y su correspondiente publicación</t>
  </si>
  <si>
    <t>3. Campaña de divulgación del nuevo  RAC 3</t>
  </si>
  <si>
    <t>Política aerocomercial nacional liberalizada</t>
  </si>
  <si>
    <t>Aumentar las frecuencias y conectividad de los aeropuertos troncales concesionados mediante un Foro de análisis de conectividad aérea para planificar las estrategias comerciales con participación de las Entidades Regionales, Ministerio de Turismo, Cámaras de Comercio y las Aerolíneas de pasajeros y de carga.</t>
  </si>
  <si>
    <t>Aumento rutas y frecuencias de conectividad aérea troncal</t>
  </si>
  <si>
    <t>Número de frecuencias o rutas adicionales por aeropuerto troncal concesionado.</t>
  </si>
  <si>
    <t>1. Actualizar el mapa de interesados y colaboradores en las regiones.</t>
  </si>
  <si>
    <t>2. Realizar un (1) encuentro Regional con los operadores de los aeropuertos troncales concesionados, así como con las aerolineas, Cámras de comercio e Interesados.</t>
  </si>
  <si>
    <t>3. Análisis y evaluación de los resultados y acuerdos obtenidos en el encuentro con el fin de presentar recomendaciones de política</t>
  </si>
  <si>
    <t>4. Socializar el documento</t>
  </si>
  <si>
    <t>Contar con al menos 10 rutas debidamente Autorizadas a las empresas de servicios aéreos comerciales de transporte público no regular de pasajeros y a las empresas de servicios regionales para que puedan ofrecer sus servicios sin limitaciones en cuanto a la hora o cantidad de los vuelos semanales o mensuales, pudiendo publicitarlos en los lugares hacia o desde donde los operan, pactar contratos individuales de transporte aéreo directamente con cada pasajero y efectuar reservas para los mismos.</t>
  </si>
  <si>
    <t xml:space="preserve">Rutas nuevas servidas de manera regular por operadores no regulares o regionales. </t>
  </si>
  <si>
    <t>10 Rutas operadas por empresas no regulares o regionales en los mercados no servidos.</t>
  </si>
  <si>
    <t>1. Adecuar y extender el marco regulatorio de las medidas para facilitar la conectividad aérea en el país hoy contenida en la Res. 280 de 2019</t>
  </si>
  <si>
    <t>2. Realizar 2 eventos de mesas de conectividad en las regiones para efectos de la aplicación de esta medida.</t>
  </si>
  <si>
    <t>3. Preparar estudios de evaluación y recomendaciones para la mejora de la medida.</t>
  </si>
  <si>
    <t>4. Realizar recomendaciones de política para asegurar el acceso a los canales de distribución de estos operadores.</t>
  </si>
  <si>
    <t xml:space="preserve">Desarrollar la política para la prestación de servicios aéreos esenciales, que facilite la integración de las zonas apartadas del país, mediante una red de servicios de transporte aéreo apoyada desde el Gobierno Nacional. </t>
  </si>
  <si>
    <t>Política pública para los Servicios Aéreos Esenciales implementada en todos sus componentes.</t>
  </si>
  <si>
    <t>Propuesta de política pública para los Servicios Aéreos Esenciales.</t>
  </si>
  <si>
    <t>Documento de propuesta de la política pública y Metodología para los Servicios Aéreos Esenciales </t>
  </si>
  <si>
    <t>Un documento con la Propuesta de Política Pública y la Metodología para los Servicios Aéreos Esenciales radicado en DNP.</t>
  </si>
  <si>
    <t>1. Validación Política y Metodológica con DNP</t>
  </si>
  <si>
    <t>2. Envío y discusión con Viceministerio de Turismo</t>
  </si>
  <si>
    <t>3. Socialización con operadores aéreos</t>
  </si>
  <si>
    <t>4. Publicación Política de Rutas Aéreas Esenciales Vinculada al Turismo</t>
  </si>
  <si>
    <t>Promover la conectividad interurbana o regional, facilitando la operación de helicópteros desde una infraestructura pública adaptada a la operación 24 horas, a fin de explotar las oportunidades que brindan estos equipos.</t>
  </si>
  <si>
    <t>Aplicar el 100% los resultados de los estudios sobre la operación de helicópteros en Colombia</t>
  </si>
  <si>
    <t>Crear el marco normativo que permita la operación de helicopteros para transporte de pasajeros regular y no regular. En el corredor Cartagena - Parque Tayrona</t>
  </si>
  <si>
    <t>Acto administrativo que contenga la normatividad</t>
  </si>
  <si>
    <t xml:space="preserve">Un Documento  </t>
  </si>
  <si>
    <t xml:space="preserve">1. Censo de helipuertos autorizados. </t>
  </si>
  <si>
    <t xml:space="preserve">JEFE OFICINA DE TRANSPORTE AÉREO - OTA
SECRETARIO (A) DE SEGURIDAD OPERACIONAL  Y DE LA AVIACIÓN CIVIL -        SSOAC   </t>
  </si>
  <si>
    <t>2. Mesas de acercamiento: Operadores de helicoptero y diferentes actores</t>
  </si>
  <si>
    <t>3. Revisión de condiciones técnicas para nuevos helipuertos</t>
  </si>
  <si>
    <t>4. Revisión RAC3 que permita la operación de helicoteros</t>
  </si>
  <si>
    <t>5. Concatenar la normatividad existente en las diferentes areas de la Aerocivil</t>
  </si>
  <si>
    <t>1. Definir Metas y actividades 2021.</t>
  </si>
  <si>
    <t>JEFE OFICINA DE TRANSPORTE AEREO - OTA</t>
  </si>
  <si>
    <t>3. COMPETITIVIDAD : 
 Desarrollar políticas públicas y estrategias que fortalezcan el factor de productividad del transporte aéreo y estimulen los servicios para el crecimiento de la aviación civil en Colombia.</t>
  </si>
  <si>
    <t xml:space="preserve">Simplificar y racionalizar el esquema de costos del transporte aéreo asociado a la carga tributaria, parafiscales y de sobretasas, a través del desarrollo de políticas públicas.  </t>
  </si>
  <si>
    <t>Implementar el 100% de los resultados de la gestión conjunta con el Gobierno Nacional para revisar la posibilidad de simplificar y racionalizar el esquema de costos y cobros del transporte aéreo</t>
  </si>
  <si>
    <t>Realizar tres (3) Estudios sectoriales que brinden conocimientoi al transporte aereo.</t>
  </si>
  <si>
    <t xml:space="preserve">Estudios sectoriales </t>
  </si>
  <si>
    <t>(Estudios sectoriales/3)*100</t>
  </si>
  <si>
    <t xml:space="preserve">1. Analisis de la competitividad brindada desde las inversiones realizadas por la entidad y su socializacion 
</t>
  </si>
  <si>
    <t>JEFE OFICINA DE TRANSPORTE AÉREO</t>
  </si>
  <si>
    <t>JEFE OFICINA DE TRANSPORTE AÉREO - OTA
JEFE OFICINA ASESORA DE PLANEACIÓN - OAP 
JEFE OFICINA DE COMERCIALIZACIÓN E INVERSIÓN - OCI</t>
  </si>
  <si>
    <t>Patricia Elena Cárdenas – Carlos Humberto Morales</t>
  </si>
  <si>
    <t xml:space="preserve">2. Estudio No. 2 y su socializacion </t>
  </si>
  <si>
    <t xml:space="preserve">3. Estudio No. 3 y su socializacion </t>
  </si>
  <si>
    <t xml:space="preserve">Contar con mecanismos regulatorios y fórmulas de incentivos al factor de productividad del sector, para facilitar la racionalización de costos frente a cobros por servicios aeroportuarios, en las futuras concesiones aeroportuarias. </t>
  </si>
  <si>
    <t>Implementar el 100% de las recomendaciones del documento que presenta fórmulas de incentivos, que incluyan nuevos servicios y/o tarifas aeroportuarias más competitivas</t>
  </si>
  <si>
    <t xml:space="preserve">Adecuar un sistema de clasificacion tarifaria del transporte aereo hacia una equidad en la competitividad
</t>
  </si>
  <si>
    <t xml:space="preserve">Nuevo esquema de clasificacion tarifario </t>
  </si>
  <si>
    <t xml:space="preserve">actividades relizadas / actividades programadas </t>
  </si>
  <si>
    <t xml:space="preserve">1. Categorizar los aerodromos de conformidad con el analisis de datos </t>
  </si>
  <si>
    <t>JEFE OFICINA DE TRANSPORTE AÉREO - OTA
JEFE OFICINA DE COMERCIALIZACIÓN E INVERSIÓN - OCI</t>
  </si>
  <si>
    <t xml:space="preserve">2. Identificar la vocacion de los aerodromos de acuerdo con la categorizacion </t>
  </si>
  <si>
    <t xml:space="preserve">3. Revisar el esquema tarifario en los aerodromos </t>
  </si>
  <si>
    <t>4. Realizar propuesta de nueva esquema de clasificacion tarifario</t>
  </si>
  <si>
    <t xml:space="preserve">5. Aprobacion del nuevo esquema de clasificacion tarifario por el comité de tarifas </t>
  </si>
  <si>
    <t xml:space="preserve">Propiciar alternativas para la distribución de combustible en los aeropuertos, que permitan la toma de decisiones comerciales por parte de los operadores del transporte aéreo, y evitar distorsiones en los precios del combustible de aviación por su carga tributaria y otros factores.  </t>
  </si>
  <si>
    <t>Poner en marcha el 100% de los acuerdos alcanzados en las mesas de concertación con el DNP, Ministerio de Transporte, Ministerio de Minas y Energía</t>
  </si>
  <si>
    <t xml:space="preserve">
Promover la actualizacion del documento CONPES 3163 de 2002</t>
  </si>
  <si>
    <t xml:space="preserve">Propuesta CONPES </t>
  </si>
  <si>
    <t xml:space="preserve">1. Desarrollar el diagnositco para el documento borrador del CONPES </t>
  </si>
  <si>
    <t>JEFE OFICINA ASESORA DE PLANEACIÓN - OAP
OFICINA DE TRANSPORTE AÉREO - OTA</t>
  </si>
  <si>
    <t xml:space="preserve">2. Reuniones con actores relevantes </t>
  </si>
  <si>
    <t xml:space="preserve">3. Definicion de recomendaciones de politica </t>
  </si>
  <si>
    <t xml:space="preserve">4. Definicion de matriz y cronograma de ejecucion del documento CONPES </t>
  </si>
  <si>
    <t xml:space="preserve">5. Presentacion de propuesta de documento borrador al DNP </t>
  </si>
  <si>
    <t xml:space="preserve">Alcanzar un efectivo encadenamiento del sector, facilitando la transformación productiva de los servicios a los pasajeros, servicios financieros, arrendamientos, seguros, mantenimiento y bienes de capital,  logrando la reducción sustancial del costo hora-bloque por equipo en términos reales. </t>
  </si>
  <si>
    <t>Aplicar el 20% de las recomendaciones dadas en el documento de análisis sobre la optimización de la reducción sustancial del costo hora-bloque por equipo en términos reales, en los aspectos relacionados con la Aerocivil.</t>
  </si>
  <si>
    <t xml:space="preserve">JEFE OFICINA DE TRANSPORTE AÉREO - OTA
JEFE OFICINA ASESORA DE PLANEACIÓN - OAP
JEFE OFICINA DE COMERCIALIZACIÓN E INVERSIÓN - OCI
</t>
  </si>
  <si>
    <t>Lograr un mercado competitivo de prestadores de servicio, a través de la simplificación de regulaciones, la eliminación de barreras al crecimiento y la promoción del ingreso de nuevas inversiones en las actividades de la aviación civil.</t>
  </si>
  <si>
    <t>Racionalizar el 100% de los trámites y requisitos de la Oficina de Transporte Aéreo</t>
  </si>
  <si>
    <t>Publicacion y expedicion del RAC 5 (antiguo RAC 3)</t>
  </si>
  <si>
    <t xml:space="preserve">Expedicion RAC 5 </t>
  </si>
  <si>
    <t xml:space="preserve">RAC 5 publicado </t>
  </si>
  <si>
    <t>1. Publicacion segundo borrador del RAC 5</t>
  </si>
  <si>
    <t xml:space="preserve">JEFE OFICINA DE TRANSPORTE AÉREO - OTA
SECRETARIO (A) DE SEGURIDAD OPERACIONAL  Y DE LA AVIACIÓN CIVIL -       SSOAC  </t>
  </si>
  <si>
    <t xml:space="preserve">2. Debate del segundo borrador con la industria </t>
  </si>
  <si>
    <t>3. Ajustes finales del documento RAC 5</t>
  </si>
  <si>
    <t>4. Publicacion RAC 5</t>
  </si>
  <si>
    <t xml:space="preserve">Contar con mecanismos efectivos para la protección de los derechos de los usuarios, frente a los servicios ofrecidos en el transporte aéreo, para mejorar la calidad y satisfacción de éstos.  </t>
  </si>
  <si>
    <t>Actualizar y renovar en el 100% el Sistema de Información de atención al usuario.</t>
  </si>
  <si>
    <t xml:space="preserve">Capacitar y generar acompañamiento a los operadores aereos ya  los funcionarios del grupo de atencion al usuario en los diferentes aeropuertos del Pais, para el debido cumplimiento de la normatividad vigente </t>
  </si>
  <si>
    <t xml:space="preserve">11Campañas de Sensibilización </t>
  </si>
  <si>
    <t>Numero de campañas realizadas/ Numero de campañas programadas</t>
  </si>
  <si>
    <t xml:space="preserve">1. Capacitación funcionarios Aeronáutica Civil Operadores Aéreos, principales Aeropuertos Regional Atlántico </t>
  </si>
  <si>
    <t>JEFE OFICINA DE TRANSPORTE AÉREO - OTA</t>
  </si>
  <si>
    <t xml:space="preserve">2. Capacitación funcionarios Aeronáutica Civil Operadores Aéreos, principales Aeropuertos Regional Antioquia y Cundinamarca </t>
  </si>
  <si>
    <t xml:space="preserve">3. Capacitación funcionarios Aeronáutica Civil Operadores Aéreos, principales Aeropuertos Regional Valle  y Meta </t>
  </si>
  <si>
    <t>4. Capacitación funcionarios Aeronáutica Civil Operadores Aéreos, principales Aeropuertos Regional Norte de Santander</t>
  </si>
  <si>
    <t xml:space="preserve">Balancear, en el total de ingresos del sector aeroportuario, la participación de los ingresos no regulados, para racionalizar los cobros asociados a las tarifas reguladas para el transporte de pasajeros, equilibrado frente a las necesidades de carga.  </t>
  </si>
  <si>
    <t>Poner en marcha el 100% de las recomendaciones del estudio de aeropuertos no concesionados, para elevar el ingreso no regulado</t>
  </si>
  <si>
    <t xml:space="preserve">Actualizar estudio  y socializar el sistema de informacion comercial </t>
  </si>
  <si>
    <t xml:space="preserve">Sistema de informacion comercial </t>
  </si>
  <si>
    <t>Actividades realizadas Vs Actividades programadas</t>
  </si>
  <si>
    <t>1. Analizar e identificar los aeropuertos potenciales generadores de ingreso No Regulado,  incorporando el año 2019.</t>
  </si>
  <si>
    <t>JEFE OFICINA DE COMERCIALIZACIÓN EN INVERSIÓN - OCI</t>
  </si>
  <si>
    <t>2. Consolidar  el Sistema de Información Comercial de Marketing (SIM) y socializarlo en las Direcciones Regionales - aeropuertos potenciales,  para elevar el ingreso No Regulado.</t>
  </si>
  <si>
    <t>3. Impulsar a las Direcciones Regionales - aeropuertos potenciales,  el fortalecimiento de  la explotacion publicitaria, para elevar el ingreso No Regulado.</t>
  </si>
  <si>
    <t>4. Impulsar  a las Direcciones Regionales - aeropuertos potenciales, en  la gestión  de arrendamientos desde el aspecto comercial, para elevar el ingreso No Regulado.</t>
  </si>
  <si>
    <t>5.Actualizar y llevar al idioma inglés el Catálogo de Servicios en Aeropuertos, como herramienta informativa y coadyuvante en el objetivo de mejorar la gestión comercial y de servicios, para elevar el ingreso No Regulado.</t>
  </si>
  <si>
    <t>4. INFRAESTRUCTURA Y SOSTENIBILIDAD AMBIENTAL: Lograr que la infraestructura, los servicios aeroportuarios, de navegación aérea y la intermodal dad, cuenten con capacidad y eficiencia para atender el crecimiento de la demanda del sector en un contexto ambientalmente sostenible.</t>
  </si>
  <si>
    <t>Empoderar el Plan de Navegación de Aérea (PNA COL) como el instrumento esencial de la planeación a corto, mediano y largo plazo, que guíe las inversiones necesarias para atender de manera eficiente la demanda creciente  por los servicios a la navegación aérea y aeroportuarios, aplicando mecanismos de concertación y actualización con el sector.</t>
  </si>
  <si>
    <t>Realizar el 100% de las inversiones programadas en el proyecto de inversión SINEA conforme al Plan de Navegación Aérea PNA (COL)</t>
  </si>
  <si>
    <t>Aumentar la capacidad, mejorar el desempeño de los sistemas CNS y la automatización para la prestación de los servicios a la Navegacion Aérea.</t>
  </si>
  <si>
    <t>Desempeño   de los sistemas CNS-ATM</t>
  </si>
  <si>
    <t>% actividades ejecutadas/%actividades programadas</t>
  </si>
  <si>
    <t>1. Integrar y poner en funcionamiento los nuevos sistemas CNS-MET.</t>
  </si>
  <si>
    <t xml:space="preserve">SECRETARIO DE SISTEMAS OPERACIONALES </t>
  </si>
  <si>
    <t>DIRECTOR DE TELECOMUNICACIONES DITEL</t>
  </si>
  <si>
    <t xml:space="preserve"> Fanny Pereira Goez - Héctor Pomar</t>
  </si>
  <si>
    <t>2. Adelantar las gestiones en conjunto con la autoridad aeronáutica y la Fuerza Aérea para viabilizar la renovacion y actualizacion de los sistemas de vigilancia.</t>
  </si>
  <si>
    <t>3. Fortalecer los canales de comunicación aeronáutica en las diferentes estaciones y aeropuertos.</t>
  </si>
  <si>
    <t>DIRECTOR (A) DE TELECOMUNICACIONES                               - DITEL                                        DIRECTOR (A). AERONAUTICOS  REGIONALES      
 COORDINADOR (A) GRUPO GESTIÓN  DE       PROYECTOS AERONAUTICOS</t>
  </si>
  <si>
    <t>4. Fortalecer la navegación aérea a través de sistemas que nos brinden un perfomance ininterrumpido.</t>
  </si>
  <si>
    <t>DIRECTOR (A) DE TELECOMUNICACIONES               - DITEL              
DIRECTOR (A) SERVICIOS A LA NAVEGACIÓN AÉREA - DSNA COORDINADOR (A) GRUPO GESTIÓN DE PROYECTOS AERONAUTICOS</t>
  </si>
  <si>
    <t>5. Fortalecer la capacidad de los sistemas de Automatizacion del ATM.</t>
  </si>
  <si>
    <t>DIRECTOR (A) DE TELECOMUNICACIONES      - DITEL   
DIRECTOR (A) SERVICIOS A LA NAVEGACIÓN AÉREA - DSNA     
DIRECTOR (A) INFORMÁTICA  COORDINADOR (A) GRUPO GESTIÓN DE PROYECTOS AERONAUTICOS</t>
  </si>
  <si>
    <t>6. Estructurar el concepto operacional y de espacio aereo de las TMA´s.</t>
  </si>
  <si>
    <t xml:space="preserve"> DIRECTOR (A) SERVICIOS A LA NAVEGACIÓN AÉREA - DSNA 
 COORDINADOR (A) GRUPO GESTIÓN DE PROYECTOS AERONAUTICOS</t>
  </si>
  <si>
    <t>Mantener los sistemas CNS-MET bajo los parametros requeridos de :disponibilidad, continuidad e integridad</t>
  </si>
  <si>
    <t xml:space="preserve">Nivel de Servicios continuo de los sistemas de  CNS-MET al Proveedor de Servicios a la Navagacion Aerea </t>
  </si>
  <si>
    <t>1. Diagnosticar el estado de los sistemas CNS - MET para establecer las mejoras requeridas</t>
  </si>
  <si>
    <t xml:space="preserve">DIRECTOR (A) DE TELECOMUNICACIONES          - DITEL      
 DIRECTOR (A). AERONAUTICOS  REGIONALES  </t>
  </si>
  <si>
    <t>2. Establecer el plan de mejoramiento y mantenimiento por sistema CNS-MET, atendiendo las políticas de austeridad en el gasto</t>
  </si>
  <si>
    <t>3. Asignar recursos por sistemas CNS-MET de viaticos para implementar el plan de mejoramiento y mantenimiento, atendiendo las políticas de austeridad de gasto.</t>
  </si>
  <si>
    <t>SECRETARIO (A) GENERAL</t>
  </si>
  <si>
    <t xml:space="preserve">4. Presentar informe trimestrales a la Secretaria General del cumplimiento de la asignación de viáticos, para el plan de mejoramiento y mantenimiento </t>
  </si>
  <si>
    <t>DIRECTOR (A) DE TELECOMUNICACIONES          - DITEL      
 DIRECTOR (A). REGIONAL</t>
  </si>
  <si>
    <t xml:space="preserve">5. Desarrollar e incluir en el SIMOA  los indicadores de niveles de servicio por sistemas  CNS-MET,en conjunto con la DSNA-DITEL y  D.Regionales e implementar prueba piloto </t>
  </si>
  <si>
    <t>DIRECTOR (A) DE TELECOMUNICACIONES   - DITEL
DIRECTOR (A) SERVICIOS A LA NAVEGACIÓN AÉREA - DSNA
DIRECTOR (A). REGIONAL</t>
  </si>
  <si>
    <t>6, Desarrollar  mesas de trabajo mensuales interoperativas para evaluar la eficiencia de los sistemas  CNS-MET y socializar los resultados de los gastos asociados.</t>
  </si>
  <si>
    <t xml:space="preserve"> DIRECTOR (A) SERVICIOS A LA NAVEGACIÓN AÉREA - DSNA
SECRETARIO (A) GENERAL</t>
  </si>
  <si>
    <t>7. Gestionar  las facilidades de los sistemas CNS - MET</t>
  </si>
  <si>
    <t>DIRECTOR (A) SERVICIOS A LA              NAVEGACIÓN AÉREA - DSNA                  
DIRECTOR (A) DE TELECOMUNICACIONES - DITEL</t>
  </si>
  <si>
    <t>Contar con un Sistema Nacional del Espacio Aéreo fortalecido, bajo un concepto operacional renovado, soportado en una infraestructura reconfigurada y basado en el Plan de Navegación Aérea (PNA-COL), para obtener eficiencias que incrementen su capacidad actual.</t>
  </si>
  <si>
    <t>Desarrollar el 100% del nuevo concepto operacional del espacio aéreo del sistema aeroportuario ciudad Región Bogotá y del área terminal de Bogotá basado en el Plan de Navegación Aérea (PNA-COL).</t>
  </si>
  <si>
    <t xml:space="preserve">Complementar el concepto de operaciones para  la Area terminal de Bogotá.
</t>
  </si>
  <si>
    <t xml:space="preserve">CONOPS implementado </t>
  </si>
  <si>
    <t xml:space="preserve">1. Diseñar el concepto operacional </t>
  </si>
  <si>
    <t>DIRECTOR (A) SERVICIOS A LA NAVEGACIÓN AEREA - DSNA</t>
  </si>
  <si>
    <t>2.  Realizar un analisis de brechas, post-implementación al CONOPS.</t>
  </si>
  <si>
    <t>3. Calcular la capacidad aeroportuaria y de sectores ATC.</t>
  </si>
  <si>
    <t>4. Desarrollar las mejoras al concepto.</t>
  </si>
  <si>
    <t xml:space="preserve">Alcanzar la capacidad de adaptación y flexibilidad de las operaciones aéreas en los aeropuertos y el Sistema Nacional del Espacio Aéreo, como elemento fundamental para responder a los efectos del cambio climático. </t>
  </si>
  <si>
    <t>Alcanzar la capacidad de adaptación y flexibilidad de las operaciones aéreas para para responder a los efectos del cambio climático</t>
  </si>
  <si>
    <t>Fortalecer la ATFCM.</t>
  </si>
  <si>
    <t>ATFCM optimizada</t>
  </si>
  <si>
    <t>1. Mejorar el servicio ATFCM.</t>
  </si>
  <si>
    <t>DIRECTOR (A) SERVICIOS A LA NAVEGACIÓN AÉREA - DSNA 
COORIDNADOR (A) GRUPO GESTIÓN DE PROYECTOS AERONAUTICOS</t>
  </si>
  <si>
    <t xml:space="preserve">2. Actualizar y mantener los sistemas IT que soportan la prestación del servicio del ATFCM. </t>
  </si>
  <si>
    <t>DIRECTOR (A) DE TELECOMUNICACIONES - DITEL
DIRECTOR (A) DE INFORMATICA
COORDINADOR (A) GRUPO GESTIÓN DE PROYECTOS AERONAUTICOS</t>
  </si>
  <si>
    <t xml:space="preserve">3. Estructurar e implemetar el proceso CDM. </t>
  </si>
  <si>
    <t>DIRECTOR (A) SERVICIOS A LA NAVEGACIÓN AÉREA - DSNA</t>
  </si>
  <si>
    <t>4. Estructurar el concepto operacional ATFCM.</t>
  </si>
  <si>
    <t>Fortalecer el sistema de información meteorológica.</t>
  </si>
  <si>
    <t xml:space="preserve">Servicio MET mejorado </t>
  </si>
  <si>
    <t>1. Determinar los fenomenos meteorologicos que afectan el transporte aereo en ruta y en área terminal.</t>
  </si>
  <si>
    <t>2. Fortalecer el sistema MET con equipamiento que contribuya a disminuir las afectaciones por fenomenos meteorologicos adversos</t>
  </si>
  <si>
    <t>DIRECTOR (A) DE TELECOMUNICACIONES - DITEL 
 COORDINADOR (A) GRUPO GESTIÓN DE PROYECTOS AERONAUTICOS</t>
  </si>
  <si>
    <t>Desarrollar el concepto operacional todo tiempo para llegadas y salidas en el aeropuerto Jose María Cordova de Rionegro.</t>
  </si>
  <si>
    <t>Concepto Operacional todo tiempo desarrollado</t>
  </si>
  <si>
    <t>1. Determinar los requerimientos operacionales que incluya el analisis del levantamiento de obstaculos.</t>
  </si>
  <si>
    <t>DIRECTOR (A) SERVICIOS A LA NAVEGACIÓN AEREA - DSNA
DIRECTOR (A) REGIONAL ANTIOQUIA</t>
  </si>
  <si>
    <t>2. Determinar los requerimientos técnicos.</t>
  </si>
  <si>
    <t>DIRECTOR (A) DE TELECOMUNICACIONES - DITEL 
DIRECTOR (A) REGIONAL ANTIOQUIA</t>
  </si>
  <si>
    <t>3. Socializar los resultados.</t>
  </si>
  <si>
    <t>DIRECTOR (A) SERVICIOS A LA NAVEGACIÓN AEREA - DSNA 
DIRECTOR (A) DE TELECOMUNICACIONES - DITEL
DIRECTOR (A) REGIONAL ANTIOQUIA</t>
  </si>
  <si>
    <t>Contar con una infraestructura para el Aeropuerto Ciudad Región, en la Sabana de Bogotá, con una visión integradora y capacidad suficiente para continuar facilitando el desarrollo de la actividad del transporte aéreo sin restricciones al desarrollo</t>
  </si>
  <si>
    <t xml:space="preserve">Implementar el 100% de la política pública para el desarrollo y modernización del aeropuerto Ciudad Región programada para el periodo. </t>
  </si>
  <si>
    <t>Optimizar la infraestructura y la operación de la Ciudad Región.</t>
  </si>
  <si>
    <t xml:space="preserve">Infraestrutura Ciudad Region </t>
  </si>
  <si>
    <t>1. Realizar intervenciones en infraestructura en proyectos en ejecución, coordinadas para lograr la operación continua de Ciudad Region.</t>
  </si>
  <si>
    <t>DIRECTOR (A) DE INFRAESTRUCTURA AEROPORTAURIA
DIRECTOR (A) DE TELECOMUNICACIONES - DITEL 
GRUPO GESTIÓN DE PROYECTOS AERONAUTICOS</t>
  </si>
  <si>
    <t>2. Realizar estudio del Servicio de direccion de plataforma - SDP del Aeropuerto El Dorado.</t>
  </si>
  <si>
    <t>COORDINADOR (A) GRUPO PLANIFICACIÓN AEROPORTUARIA</t>
  </si>
  <si>
    <t>3. Realizar seguimiento de las obras complementarias del Aeropuerto El Dorado.</t>
  </si>
  <si>
    <t>JEFE OFICINA DE COMERCIALIZACIÓN EN INVERSIÓN</t>
  </si>
  <si>
    <t>Aumentar o mejorar la capacidad de la Ciudad Región</t>
  </si>
  <si>
    <t>Capacidad Mejorada Ciudad Region</t>
  </si>
  <si>
    <t>1. Definir la infraestructura de Ciudad region de acuerdo al estudio del espacio aéreo.</t>
  </si>
  <si>
    <t>SECRETARIO (A) DE SISTEMAS OPERACIONALES - SSO</t>
  </si>
  <si>
    <t>2. Socializar los resultados de la consultoria del Espacio Aéreo.</t>
  </si>
  <si>
    <t xml:space="preserve">3.  Actualizar El Plan Maestro del Aeropuerto Ciudad Región.  </t>
  </si>
  <si>
    <t>4. Avanzar en la gestión para el traslado de los tanques de combustible en el Aeropuerto El Dorado.</t>
  </si>
  <si>
    <t>5. Optimizar y fortalecer la coordinacion interinstitucional ANI/AEROCIVIL.</t>
  </si>
  <si>
    <t>Articular los diferentes modos de transporte a la operación de los aeropuertos de ciudad region con criterios de intermodalidad.</t>
  </si>
  <si>
    <t>Modos de transporte articulados</t>
  </si>
  <si>
    <t>1. Socializar internamente  los resultados del estudio de conectividad</t>
  </si>
  <si>
    <t>COORDINACIÓN GRUPO PLANIFICACIÓN AEROPORTUARIA</t>
  </si>
  <si>
    <t>2. Presentar al Consejo Directivo de la entidad y solicitar  de cambio de meta 2022 en caso de ser necesario.</t>
  </si>
  <si>
    <t>3. Presentar el Proyecto a la Alcaldía de Bogotá - Gobernación</t>
  </si>
  <si>
    <t>4. Realizar mesas de trabajo para definir la estrategia de integración de los modos de transporte a la conectividad de los aeropuerto de Ciudad Región.</t>
  </si>
  <si>
    <t>Tramitar la Modificación de la Licencia Ambiental del Aeropuerto Eldorado</t>
  </si>
  <si>
    <t>Radicación solicitud de modificación Licencia ambiental</t>
  </si>
  <si>
    <t>Documento de Radicación solicitud de modificación Licencia ambiental</t>
  </si>
  <si>
    <t>1. Evaluar los resultados del Plan Piloto ambiental</t>
  </si>
  <si>
    <t>DIRECTOR (A) SERVICIOS AEROPORTUARIOS</t>
  </si>
  <si>
    <t>2. Definir por parte de la DSNA el concepto de operación del aeropuerto ElDorado a Licenciar</t>
  </si>
  <si>
    <t>DIRECTOR DE SERVICIOS A LA NAVEGACIÓN AÉREA</t>
  </si>
  <si>
    <t>3. Obtener los terminos de referencia para la elaboración de EIA de la ANLA</t>
  </si>
  <si>
    <t>DIRECTOR (A) DE SERVICIOS AEROPORTUARIOS - DSA</t>
  </si>
  <si>
    <t>4. Elaborar los  Estudio de Impacto Ambiental</t>
  </si>
  <si>
    <t>5. Radicar solicitud de Licencia Ambiental y EIA ante ANLA</t>
  </si>
  <si>
    <t>Desarrollar la infraestructura para centros de conexión (HUBs) complementarios para la aviación continental, que provean servicios punto a punto a los más importantes nodos internacionales.</t>
  </si>
  <si>
    <t>Monitorear y realizar seguimiento al 100% del programa de inversiones ajustadas al Plan Maestro del aeropuerto Internacional José María Córdova para el periodo</t>
  </si>
  <si>
    <t>Gestion predial para la expansión de la infraestructura del aeropuerto de José María Cordova.</t>
  </si>
  <si>
    <t>Gestion Predial socializada</t>
  </si>
  <si>
    <t>1. Revisar  los resultados de la consultoría</t>
  </si>
  <si>
    <t>COORDINADOR (A) GRUPO ADMINISTRACIÓN DE INMUEBLES</t>
  </si>
  <si>
    <t>2. Socializar  los resultados (Coordinación con Planes Maestros)</t>
  </si>
  <si>
    <t>COORDINADOR (A) GRUPO ADMINISTRACIÓN DE INMUEBLES 
COORDINADOR (A) GRUPO PLANIFICACIÓN AEROPORTUARIA</t>
  </si>
  <si>
    <t>Avance en la ejecución y desarrollo de la infraestructura planificada para aeropuerto de José María Cordova.</t>
  </si>
  <si>
    <t>Infraestructura Jose Maria Cordova</t>
  </si>
  <si>
    <t>1. Realizar seguimiento a proyectos en ejecución Aeropuerto Mejorado - consultoría</t>
  </si>
  <si>
    <t>2. Estructurar el proyecto para ampliación de pista - cabecera</t>
  </si>
  <si>
    <t>DIRECTOR (A) DE INFRAESTRUCTURA AEROPORTUARIA
COORDINADOR GRUPO GESTIÓN DE PROYECTOS AERONAUTICOS</t>
  </si>
  <si>
    <t>3. Estructurar los Estudios y diseños para zonas de seguridad del José María Cordova</t>
  </si>
  <si>
    <t>DIRECTOR (A) DE INFRAESTRUCTURA AEROPORTUARIA
COORDINADOR (A) GRUPO GESTIÓN DE PROYECTOS AERONAUTICOS</t>
  </si>
  <si>
    <t>Monitorear y realizar seguimiento a la APP-IP y/o obra pública al 100% del programa de inversiones ajustado del Plan Maestro Aeroportuario del aeropuerto Alfonso Bonilla Aragón para el periodo.</t>
  </si>
  <si>
    <t>Mantener la Operación  del Aeropuerto Alfonso Bonilla Aragón con posterioridad a la reversión</t>
  </si>
  <si>
    <t>Reversión y retoma del aeropuerto por Aerocivil</t>
  </si>
  <si>
    <t>1. Coordinar el proceso de reversión y entrega del Aeropuerto Alfonso Bonilla Aragón</t>
  </si>
  <si>
    <t>JEFE OFICINA DE COMERCIALIZACIÓN EN INVERSIÓN
 SECRETARIO (A) DE SISTEMAS OPERACIONALES - SSO
 SECRETARIO (A) GENERAL</t>
  </si>
  <si>
    <t>2. Coordinar y gestionar la retoma del Alfonso Bonilla Aragón</t>
  </si>
  <si>
    <t>DIRECTOR (A) DE SERVICIOS AEROPORTUARIOS - DSA 
SECRETARIO (A) DE SISTEMAS OPERACIONALES - SSO
SECRETARIO (A) GENERAL</t>
  </si>
  <si>
    <t>Monitorear y realizar seguimiento a las IP presentados por ANI a la Aerocivil y a las concesiones.</t>
  </si>
  <si>
    <t>Aprovechamiento de las APP-IP</t>
  </si>
  <si>
    <t>1. Actualizar la hoja de ruta de las IP Suroccidente</t>
  </si>
  <si>
    <t>2. Celebrar Mesas estrategicas con la ANI, para los aeropuertos de Cali y Buenaventura.</t>
  </si>
  <si>
    <t>JEFEOFICINA DE COMERCIALIZACIÓN E INVERSIÓN</t>
  </si>
  <si>
    <t xml:space="preserve">Promover las inversiones en los aeropuertos troncales para desarrollar infraestructuras aeroportuarias que faciliten la operación a bajo costo, mejoren el acceso, el potencial turístico de las regiones y desarrollen su infraestructura para atender mínimo aeronaves clase C. </t>
  </si>
  <si>
    <t>Avanzar en el 100% de las inversiones determinadas en el   programa de inversión, por APP/IP y/o Obra Pública, para mejorar los 15 aeropuertos troncales en el periodo</t>
  </si>
  <si>
    <t>Mejorar 15 aeropuertos Troncales en su infraestructura lado aire y tierra</t>
  </si>
  <si>
    <t>Aeropuertos troncales mejorados</t>
  </si>
  <si>
    <t xml:space="preserve">1. Realizar seguimiento a intervenciones en infraestructura en proyectos en ejecución (14 Aeropuertos) </t>
  </si>
  <si>
    <t>DIRECTOR (A) DE INFRAESTRUCTURA AEROPORTUARIA
DIRECTOR (A) DE TELECOMUNICACIONES - DITEL</t>
  </si>
  <si>
    <t>2. Gestionar  pre-contractual de proyectos estructurados</t>
  </si>
  <si>
    <t>DIRECTOR (A) DE INFRAESTRUCTURA AEROPORTUARIA
DIRECTOR (A) DE TELECOMUNICACIONES - DITEL 
COORDINADOR (A) GRUPO GESTIÓN DE PROYECTOS AERONAUTICOS</t>
  </si>
  <si>
    <t>3. Actualización de planes Maestros de los Aeropuertos (Santa Marta, Bucaramanga, Cucuta, Valledupar, Riohacha, Barrancabermeja Yopal Leticia, Pasto e Ipiales) PM</t>
  </si>
  <si>
    <t>COORDINACIÓN (A) GRUPO PLANIFICACIÓN AEROPORTUARIA
COORDINACIÓN (A) GRUPO GESTIÓN DE PROYECTOS AERONAUTICOS</t>
  </si>
  <si>
    <t>4. Estructuración para la Actualización de planes Maestros de los Aeropuertos (Yopal ) PM</t>
  </si>
  <si>
    <t>COORDINADOR (A) GRUPO PLANIFICACIÓN AEROPORTUARIA 
COORDINADOR (A) GRUPO GESTIÓN DE PROYECTOS AERONAUTICOS</t>
  </si>
  <si>
    <t>5. Avanzar con la adquisición predial de los aeropuertos troncales de Yopal, Bucaramanga y Cali</t>
  </si>
  <si>
    <t>6. Establecer indicadores de eficiencia para mejoramiento de la infraestructura</t>
  </si>
  <si>
    <t>DIRECTOR (A) DE INFRAESTRUCTURA AEROPORTUARIA</t>
  </si>
  <si>
    <t>7. Establecer Plan Piloto del modelo de operación aeroportuaria a traves del memorando de entendimiento AEROCIVIL - ACI  para el Aeropuerto de San Andrés y Providencia</t>
  </si>
  <si>
    <t>JEFE OFICINA DE COMERCIALIZACIÓN EN INVERSION
DIRECTOR (A) DE SERVICIOS AEROPORTUARIOS - DSA</t>
  </si>
  <si>
    <t>Monitorear y realizar seguimiento a las IP´s presentados por ANI a la Aerocivil y a las concesiones.</t>
  </si>
  <si>
    <t>Fortalecimiento de procedimientos  de las APP-IP</t>
  </si>
  <si>
    <t>1, Actualizar la hoja de ruta de las IP (Troncales de San Andres y Providencia y Cartagena)</t>
  </si>
  <si>
    <t>JEFE OFICINA DE COMERCIALIZACIÓN EN INVERSION</t>
  </si>
  <si>
    <t>2. Celebrar Mesas estrategicas con la ANI para los aeropuertos de Cartagena - San Andres y Providencia.</t>
  </si>
  <si>
    <t>Mantener la Operación  del Aeropuerto Rafael Nuñez Cartagena con posterioridad a la reversión.</t>
  </si>
  <si>
    <t>1. Coordinar el proceso de reversión y entrega del Aeropuerto Rafael Nuñez</t>
  </si>
  <si>
    <t>JEFE OFICINA DE COMERCIALIZACIÓN EN INVERSIÓN
 SECRETARIO (A) DE SISTEMAS OPERACIONALES - SSO
SECRETARIO (A) GENERAL</t>
  </si>
  <si>
    <t>2. Coordinar y gestionar la retoma del Aeropuerto Rafael Nuñez</t>
  </si>
  <si>
    <t>DIRECTOR (A) DE SERVICIOS AEROPORTUARIOS - DSA 
SECRETARIO (A) DE SISTEMAS OPERACIONALES - SSO
 SECRETARIO (A) GENERAL</t>
  </si>
  <si>
    <t xml:space="preserve">Desarrollar el Plan Estratégico Ambiental del sector, incorporando el CORSIA como elemento integrado de la política ambiental y un sistema de acreditación ambiental aeroportuaria o mecanismo similar, que orienten la infraestructura aeronáutica y aeroportuaria en la mitigación del impacto ambiental.
</t>
  </si>
  <si>
    <t>Ejecutar el 100% de actividades programadas para el periodo del plan de acción del Plan Estratégico Ambiental</t>
  </si>
  <si>
    <t>Actualizar el RAC 216  y la Politica Ambiental</t>
  </si>
  <si>
    <t>Resoluciones de adopcion expedidas</t>
  </si>
  <si>
    <t>Resoluciones de adopcion éxpedidas / Resoluciones de adopcion proyectadas</t>
  </si>
  <si>
    <t>1.  Elaboracion documentos preliminares del RAC 216 y Politica Ambiental</t>
  </si>
  <si>
    <t>2.  Revision y aprobacion por parte de Normas Aeronauticas y/o Oficina Asesora Juridica</t>
  </si>
  <si>
    <t xml:space="preserve">JEFE OFICINA ASESORA JURÍDICA 
 COORDINADOR (A) GRUPO NORMAS AERONÁUTICAS </t>
  </si>
  <si>
    <t xml:space="preserve">3. Socialización Comité Direcrivo y Comunidad Aeronautica </t>
  </si>
  <si>
    <t xml:space="preserve">4. Expedición Resoluciones </t>
  </si>
  <si>
    <t>Continuar con la fase de diseño y referencia  para establecer el nivel de emisiones de CO2 (2019-2020) y formalizar ante la OACI  el  Plan de Reduccion de Emisiones de CO2 y su implementacion en el marco de CORSIA</t>
  </si>
  <si>
    <t xml:space="preserve">Avanzar en un 30% en la implementación del CORSIA y Plan de Reducción de emisiones de CO2 </t>
  </si>
  <si>
    <t>Numero de actividades ejecutadas/Numero de actividades programadas para el periodo</t>
  </si>
  <si>
    <t>1. Realizar reuniones de seguimiento con las aerolineas de los  reportes de emisiones de 2020</t>
  </si>
  <si>
    <t>2.  Presentacion y definicion de la herramienta para el registro y notificación de emisiones.</t>
  </si>
  <si>
    <t>3.  Revision, ajuste y socializacion de  documento definitivo de Plan de reduccion de emisiones de CO2</t>
  </si>
  <si>
    <t>4.  Presentación Plan ante la OACI Plan Reduccion de CO2</t>
  </si>
  <si>
    <t>5. Diagnostico del programa economico ambiental para el uso de bonos de carbono</t>
  </si>
  <si>
    <t>DIRECTOR (A) DE SERVICIOS AEROPORTUARIOS - DSA 
JEFE OFICINA DE TRANSPORTE AÉREO - OTA</t>
  </si>
  <si>
    <t>6. Realización de 3 mesas tecnicas con autoridades para el programa de bonos de carbono</t>
  </si>
  <si>
    <t>Caracterizacion  y formulacion del  Plan de Gestrion Social para  5 Aeropuertos a cargo de la Aerocivil</t>
  </si>
  <si>
    <t>Aeropuertos con caracterizacion social y formaulaciónde plan de gestion social</t>
  </si>
  <si>
    <t>Aeropuertos con caracterizacion social y Plan de Gestion Social realizados/Aeropuertos con caracterizacion y Plan de Gestion Social Programada</t>
  </si>
  <si>
    <t>1. Gestión precontractual y contractual (estructuración de la caracterización)</t>
  </si>
  <si>
    <t>DIRECTOR (A) DE SERVICIOS AEROPORTUARIOS - DSA
COORDINADOR (A) GRUPO GESTIÓN DE PROYECTOS AERONAUTICOS</t>
  </si>
  <si>
    <t>2.Caracterizacion social y formulación del plan de Gestión social para 5 aeropuertos</t>
  </si>
  <si>
    <t>Aplicacion de la metodologia para el calculo del riesgode desastres con enfoque de multiamenaza en 5 aeropuertos de Colombia</t>
  </si>
  <si>
    <t>Aeropuertos con  Plan de Gestion de Riesgo de desastres</t>
  </si>
  <si>
    <t>Aeropuertos con Plan de Gestion de Riesgos de desastres /Aeropuertos con Plan de Gestion de Riesgos de desastres programados</t>
  </si>
  <si>
    <t>1.Gestión precontractual y contractual (estructuración de la carcaterización)</t>
  </si>
  <si>
    <t>DIRECTOR (A) DE SERVICIOS AEROPORTUARIOS - DSA 
COORDINADOR (A) GRUPO GESTIÓN DE PROYECTOS AERONAUTICOS</t>
  </si>
  <si>
    <t>2.Caracterizacion social y formulación del paln de Gestión de riesgos para 5 aeropuertos</t>
  </si>
  <si>
    <t>3. Implementación de la metodologia guía del Plan Piloto (Aeropuerto - Tumaco)</t>
  </si>
  <si>
    <t>Contar con una infraestructura de aeropuertos regionales adecuadamente mantenida y mejorada, en donde los aeropuertos con vocación especial al turismo, al comercio, a la carga o a lazos culturales desarrollen su capacidad de atender la demanda del servicio.</t>
  </si>
  <si>
    <t>Realizar el 100% de las inversiones programadas en los seis (6) proyectos de inversión a cargo de las Direcciones Regionales Aeronáuticas conforme al Plan de Navegación Aérea PNA (COL) en el periodo.</t>
  </si>
  <si>
    <t>Cumplimiento de la ejecuciòn de actividades de intervención de  aeropuertos con vocacion de turismo, comercio, carga y lazos culturales.</t>
  </si>
  <si>
    <t>Cumplimiento de la ejecuciòn de actividades de intervención programadas por las Direcciones Regionales Aeronáuticas</t>
  </si>
  <si>
    <t>Total de actividades ejecutadas / Total de actividades para la evaluación programadas</t>
  </si>
  <si>
    <t>1. Ejecutar el 100% de las inversiones programada en 2020 en el aeropuerto de  Nuqui</t>
  </si>
  <si>
    <t>2. Ejecutar el 100% de las inversiones programada en 2020 en el aeropuerto de  Villavicencio</t>
  </si>
  <si>
    <t>3. Ejecutar el 100% de las inversiones programada en 2020 en el aeropuerto de Tolu</t>
  </si>
  <si>
    <t>4. Ejecutar el 100% de las inversiones programada en 2020 en el aeropuerto de  Mompox</t>
  </si>
  <si>
    <t>5. Ejecutar el 100% de las inversiones programada en 2020 en el aeropuerto de Pitalito</t>
  </si>
  <si>
    <t>6. Ejecutar el 100% de las inversiones programada en 2020 en el aeropuerto de Puerto Carreño</t>
  </si>
  <si>
    <t>7. Avanzar en la adquisición predial aeropuertos regionales de Tolu y Neiva</t>
  </si>
  <si>
    <t>8. Cumplir con la ejecuciòn de las intervención programadas en los proyectos de inversion Region</t>
  </si>
  <si>
    <t>SECRETARIO (A) DE SISTEMAS OPERACIONALES - SSO
 DIRECTOR (A) REGIONALES</t>
  </si>
  <si>
    <t>Ejecucion de la construccion de pista  (1,460 mts)  del aeropuerto del Café</t>
  </si>
  <si>
    <t xml:space="preserve">Adelantar las actuaciones ante los gestores , para que estos estructuren y avancen en el proceso para  el cierre financiero del proyecto de construccion de pista (1.460 mts ), para la contratacion dentro de los cronogramas establecidos. </t>
  </si>
  <si>
    <t>Avance de la gestion Aerocafe</t>
  </si>
  <si>
    <t>1. Adelantar la Contratación de un Patrimonio Autónomo</t>
  </si>
  <si>
    <t>DIRECTOR (A) INFRAESTRUCTURA AEROPORTUARIA - DIA
DIRECTOR (A) ADMNISTRATIVO
DIRECTOR (A) FINANCIERA</t>
  </si>
  <si>
    <t>2. Tramitar Vigencias Futuras de la Nación para aportar en el cierre financiero del proyecto de 1.460 mts de longitud de pista.</t>
  </si>
  <si>
    <t>SECRETARIO (A) DE SISTEMAS OPERACIONALES - SSO 
JEFE OFICINA ASESORA DE PLANEACIÓN - OAP</t>
  </si>
  <si>
    <t>3. Seguimiento al tràmite de vigencias futuras y aportes de la Región para el cierre financiero del proyecto de 1.460 mts de longitud de pista</t>
  </si>
  <si>
    <t xml:space="preserve">Contribuir con la definición de mecanismos de acceso a fuentes de financiación de cooperación internacional, regalías, fondos de inversiones para la paz, recursos nación u otras fuentes, a fin de fomentar el desarrollo de la infraestructura de aeropuertos para los Servicios Aéreos Esenciales- ASAE. </t>
  </si>
  <si>
    <t>Asistir técnicamente 30 aeropuertos propiedad de las entidades territoriales, para el fortalecimiento de la infraestructura de transporte aéreo a nivel nacional. 
(Línea base 2019 = 4)</t>
  </si>
  <si>
    <t>Gestionar las fuentes de financiación con las entidades de orden nacional, para los proyectos priorizados del orden territorial</t>
  </si>
  <si>
    <t>Gestiones ante las entidades de orden nacional, para proyectos priorizados del orden territorial</t>
  </si>
  <si>
    <t xml:space="preserve"> Total de gestiones realizadas en el marco del contrato interadministrativo / Total de gestiones programadas en el marco del contrato interadministrativo</t>
  </si>
  <si>
    <t>1. Acompañar las gestiones de ENTERRITORIO, con las entidades de orden nacional, para buscar posibles fuentes de financiación, en el marco del contrato interadministrativo</t>
  </si>
  <si>
    <t>Fortalecer la infraestructura de transporte aéreo a nivel territorial</t>
  </si>
  <si>
    <t>Infraestructura territorial fortalecida</t>
  </si>
  <si>
    <t>1. Seguimiento a la asistencia técnica a 6 aeródromos de entidades territoriales  dentro del marco del convenio</t>
  </si>
  <si>
    <t>2. Desarrollar la metodologia de priorizacion de la asistencia tecnica e intervencion de aerodromos conforme al art 103 del PND</t>
  </si>
  <si>
    <t xml:space="preserve">SECRETARIO (A) DE SISTEMAS OPERACIONALES - SSO
SECRETARIO (A) DE SEGURIDAD OPERACIONAL  Y DE LA AVIACIÓN CIVIL -       SSOAC  </t>
  </si>
  <si>
    <t>Desarrollar plataformas logísticas especializadas aeronáuticas que faciliten y promuevan la intermodalidad del transporte aéreo, y las actividades de soporte a la aviaciòn.</t>
  </si>
  <si>
    <t>Incorporar en los documentos de planificación aeroportuaria el desarrollo de infraestructuras logísticas especializada y el criterio de en las fichas de los proyectos de inversión donde sea viable</t>
  </si>
  <si>
    <t xml:space="preserve">Incorporar en los documentos de planificación aeroportuaria el desarrollo de infraestructuras logísticas especializada </t>
  </si>
  <si>
    <t xml:space="preserve">Integracion del concepto ILE a los aeropuertos </t>
  </si>
  <si>
    <t>1. Elaborar  documento guía para las Infraestructuras Logísticas especializadas</t>
  </si>
  <si>
    <t xml:space="preserve">COORDINADOR (A) GRUPO DE PLANIFICACIÓN AEROPORTUARIA </t>
  </si>
  <si>
    <t>2. Incoproral el concepto ILE en los planes Maestros en estructuracion, actualizacion y elaboracion VIG 2020</t>
  </si>
  <si>
    <t>3. Promover con la ANI la incorporacion  de las ILE en los procesos de APP-IP</t>
  </si>
  <si>
    <t>JEFE OFICINA DE COMERCIALIZACIÓN EN INVERSIÓN 
COORDINADOR (A) GRUPO DE PLANIFICACIÓN AEROPORTUARIA</t>
  </si>
  <si>
    <t>5. INDUSTRIA AERONÁUTICA Y CADENA DE SUMINISTRO: Potenciar la industria aeronáutica como un importante proveedor de piezas, partes y componentes aeronáuticos certificados para la región y como punto focal en la producción de aeronaves livianas (ALS) y no tripuladas (RPAS), impulsando a su vez servicios de mantenimiento y reparación de aeronaves.</t>
  </si>
  <si>
    <t>Promover la transformación productiva sostenible, aplicando altas capacidades profesionales, que le den valor agregado a los productos y formen parte de la cadena de suministro de la región</t>
  </si>
  <si>
    <t>Poner en marcha el 100% de las recomendaciones de la mesa de trabajo para la promoción de la transformación productiva sostenible</t>
  </si>
  <si>
    <t xml:space="preserve">Desarrollar un encuentro de la triada: Estado - Industria - Academia para discutir las necesidades de cualificación requeridas para el cumplimiento de la visión 2030 y generar recomendaciones en pro del fortalecimiento de la industria </t>
  </si>
  <si>
    <t xml:space="preserve">Encuentro triada Estado - industria - academia </t>
  </si>
  <si>
    <t xml:space="preserve">Un (1) encuentro triada Estado - industria - academia </t>
  </si>
  <si>
    <t>Este indicador se evalúa una vez se desarrolle el encuentro de la triada</t>
  </si>
  <si>
    <t xml:space="preserve">1. Definición de agenda y convocatoria del encuentro </t>
  </si>
  <si>
    <t>SECRETARIO DE SEGURIDAD OPERACIONAL Y DE LA AVIACIÓN CIVIL</t>
  </si>
  <si>
    <t xml:space="preserve">JEFE OFICINA ASESORA DE PLANEACIÓN - OAP
SECRETARIO (A) DE SEGURIDAD OPERACIONAL Y DE LA AVIACIÓN CIVIL - SSOAC
</t>
  </si>
  <si>
    <t>Lina Marcela Morales B. – Pablo Alejandro Giraldo</t>
  </si>
  <si>
    <t>2. Desarrollo del encuentro</t>
  </si>
  <si>
    <t xml:space="preserve">3. Documento de conclusiones y recomendaciones </t>
  </si>
  <si>
    <t>Fortalecer los procesos de certificación de productos aeronáuticos, TAR, TARE, MRO´s, entre otros, contribuyendo y soportando el crecimiento de la industria y del sector</t>
  </si>
  <si>
    <t>Emitir 100% de certificados de funcionamiento CDF y/o documento equivalente, de las solicitudes presentadas que cumplen requisitos</t>
  </si>
  <si>
    <t xml:space="preserve">Participar en 2 equipos de certificación o recertificación multinacional de Organizaciones de Mantenimiento Aprobadas (OMA´s), coordinadas por el SRVSOP de acuerdo a las solicitudes presentadas por los usuarios y/o entes aeronáuticos
</t>
  </si>
  <si>
    <t>Participación en equipos de certificación o recertificación multinacional de Organizaciones de Mantenimiento Aprobadas (OMA´s) de acuerdo a las solicitudes presentadas por los usuarios y/o entes aeronáuticos</t>
  </si>
  <si>
    <t>Número de participaciones en procesos de certificación o recertificación de Organizaciones de Mantenimiento Aprobadas (OMA´s) de acuerdo a las solicitudes presentadas por los usuarios y/o entes aeronáuticos</t>
  </si>
  <si>
    <t xml:space="preserve">Este indicador no cuenta con avances programados para este período  </t>
  </si>
  <si>
    <t>1. Asignación del inspector que participará en los procesos de certificación o recertificación multinacional</t>
  </si>
  <si>
    <t>SECRETARIO (A) DE SEGURIDAD OPERACIONAL Y DE LA AVIACIÓN CIVIL - SSOAC</t>
  </si>
  <si>
    <t>2. Elaboración del/los documento(s) que soportan la certificación o recertificación de la Organización de Mantenimiento Aprobada</t>
  </si>
  <si>
    <t xml:space="preserve">Certificar o actualizar cuatro (4) Organizaciones de Mantenimiento Aprobadas bajo estándares del RAC 145 </t>
  </si>
  <si>
    <t>Certificación o actualización de las Organizaciones de Mantenimiento Aeronáutico Aprobadas (OMA´s)</t>
  </si>
  <si>
    <t>Número de Organizaciones de Mantenimiento Aeronáutico Aprobadas (OMA´s) certificadas o con certificado de funcionamiento actualizado.</t>
  </si>
  <si>
    <t>2 Organizaciones de Mantenimiento Aeronáutico Aprobadas (OMA´s) certificadas</t>
  </si>
  <si>
    <t>1.  Asignación del inspector o inspectores que adelantarán los procesos de certificación o actualización de la certificación de Organizaciones de Mantenimiento Aprobadas</t>
  </si>
  <si>
    <t>2. Notificación del cierre de la fase final de certificación/actualización</t>
  </si>
  <si>
    <t>3. Documento que soporta la emisión/actualización del certificado de funcionamiento</t>
  </si>
  <si>
    <t xml:space="preserve">Contar con los mecanismos de reconocimiento de los productos aeronáuticos producidos en Colombia, por parte de las autoridades aeronáuticas líderes en el mundo, que promuevan la generación de valor agregado en la industria y sus exportaciones. </t>
  </si>
  <si>
    <t>Aprobar el 100% de las solicitudes que cumplen requisitos sobre la operación de aeronaves fabricadas de kit de acuerdo al RAC 21.855.</t>
  </si>
  <si>
    <t>Certificar mínimo 1 dato técnico en la categoría "Certificado Tipo Suplementario - STC".</t>
  </si>
  <si>
    <t>Documento dato técnico aprobado en la categoría Certificado Tipo Suplementario - STC</t>
  </si>
  <si>
    <t xml:space="preserve">
1 Documento dato técnico de  aprobaciones de certificado de tipo suplementario</t>
  </si>
  <si>
    <t xml:space="preserve">1. Revisar la viabilidad de la información técnica radicada por el usuario que realiza la aplicación </t>
  </si>
  <si>
    <t>2. Visita del grupo certificador a las instalaciones del solicitante</t>
  </si>
  <si>
    <t>3. Cumplimiento de las actividades de autoridad para la aprobación del certificación de tipo suplementario</t>
  </si>
  <si>
    <t xml:space="preserve">4. Expedición de la aprobación del certificado de tipo suplementario. </t>
  </si>
  <si>
    <t>Emitir mínimo una (1) aprobación de fabricación de componentes de aeronaves (PMA´s)  frente a la demanda.</t>
  </si>
  <si>
    <t xml:space="preserve">Documento  aprobación de fabricación de componentes de aeronaves (PMA´s)  </t>
  </si>
  <si>
    <t>Un (1) documento aprobación de fabricación de componentes de aeronaves (PMA´s)  frente a la demanda</t>
  </si>
  <si>
    <t>2. Visita del grupo de certificación a las instalaciones del solicitante</t>
  </si>
  <si>
    <t xml:space="preserve">3. Cumplimiento de las actividades de autoridad para la aprobación de fabricación de partes.
</t>
  </si>
  <si>
    <t>4. Expedición del documento de aprobación para la fabricación de partes.</t>
  </si>
  <si>
    <t>Certificar el 100% de solicitudes presentadas con cumplimiento de requisitos, para el modelo de aeronaves en categoría ALS</t>
  </si>
  <si>
    <t>Certificar al menos un (1) modelos de aeronaves en categoría EXPERIMENTAL.</t>
  </si>
  <si>
    <t>Certificado de aeronavegabilidad en categoría Experimental</t>
  </si>
  <si>
    <t>1 modelo de aeronave en categoría EXPERIMENTAL con certificado de aeronavegabilidad</t>
  </si>
  <si>
    <t>3. Cumplimiento de las actividades de autoridad para la certificación de aeronaves en categoría Experimental</t>
  </si>
  <si>
    <t xml:space="preserve">4. Expedición del certificado de aeronavegabilidad. </t>
  </si>
  <si>
    <t xml:space="preserve">Lograr al 90% de la competencia del personal y poseer un 100% de estructura documental solida requerida por OACI para proyectar a la UAEAC como estado de diseño. </t>
  </si>
  <si>
    <t>Lograr la actualizacion al 80% de los procedimientos de Certificación, mediante la guia del inspector de CPA y  cumplir el 60% de la capacitación requerida por OACI, como Estado de Diseño.</t>
  </si>
  <si>
    <t>Cronograma desarrollo estructura documental para lograr un estado de diseño en la UAEAC
PIESO implantado por servidor público y área
Documento propuesta diagnóstico presentado al Director General que presente las necesidades y recursos de personal, de infraestuctura que se requieren para ser un estado de diseño a 2030</t>
  </si>
  <si>
    <t>Actividadees Planeadas / actividades ejecutadas*100% 
100% documento propuesta  al Director General</t>
  </si>
  <si>
    <t>1. Actualizar la revision existente de la Guía del Inspector CPA.</t>
  </si>
  <si>
    <t xml:space="preserve">2. Diseñar, elaborar y gestionar la aprobación de los formatos y listas de verificación, para soportar los procedimeintos ejecutados por el Grupo de Certificiación de Productos Aeronáuticos. </t>
  </si>
  <si>
    <t>3. Coordinar con el área de la Secretaría de Seguridad Operacional y de la Aviación Civil,  la ejecución de las necesidades de capacitación que se requieren para el grupo CPA,  de acuerdo al requerimiento OACI</t>
  </si>
  <si>
    <t>4. Ejecutar el cronograma de capacitación diseñado para el Grupo CPA.</t>
  </si>
  <si>
    <t>5. Presentar una propuesta al Director General que presente las necesidades y recursos de personal, de infraestuctura y demás recursos  que se requieren para posicionar a la entidad como estado de diseño</t>
  </si>
  <si>
    <t>N/A</t>
  </si>
  <si>
    <t>Estructurar al menos un (1) acuerdo de reconocimiento mutuo con un autoridad aeronáutica para la industria aeronáutica de piezas partes, componentes y mantenimiento.</t>
  </si>
  <si>
    <t>Acuerdo de reconcomiendo para la industria aeronáutica estructurado</t>
  </si>
  <si>
    <t xml:space="preserve">Un (1) acuerdo de reconocimiento para la industria aeronáutica estructurado </t>
  </si>
  <si>
    <t xml:space="preserve">1. Desarrollar la hoja de datos del certificado de aeronavegabilidad de las aeronaves VLA como insumo para el portafolio de servicios que desarrolla la industria aeronáutica y su actualización de ser necesario  </t>
  </si>
  <si>
    <t>SUBDIRECTOR (A) GENERAL
OFICINA ASESORA DE PLANEACIÓN</t>
  </si>
  <si>
    <t xml:space="preserve">2. Acercamiento con la Autoridad Aeronáutica definida para la estructuración de un acuerdo de reconocimiento de productos aeronáuticos </t>
  </si>
  <si>
    <t xml:space="preserve">3. Mesa de trabajo para el desarrollo del acuerdo de reconocimiento con la autoridad aeronáutica y definición de un borrador de documento </t>
  </si>
  <si>
    <t>4. Socialización y/o mesa interna con las área y grupos impactados en la entidad por el acuerdo de reconocimiento</t>
  </si>
  <si>
    <t xml:space="preserve">5. Aprobación y visto bueno del documento de reconocimiento para la negociación </t>
  </si>
  <si>
    <t>6. DESARROLLO DEL TALENTO HUMANO EN EL SECTOR: Fortalecer la gestión del conocimiento para lograr el desarrollo integral y sostenible del talento humano, en línea con el crecimiento de la aviación civil en Colombia</t>
  </si>
  <si>
    <t>Disponer de un Sistema de Gestión del Talento Humano que permita responder a las necesidades del Sector Aeronáutico en cantidad y calidad.</t>
  </si>
  <si>
    <t>Disponer de una plataforma virtual de capacitación</t>
  </si>
  <si>
    <t>Desarrollar el 100% el Plan Institucional de Capacitación - PIC y oferta  Académica orientada a la formación en  la gestión aeronáutica  integral  y fortalecimiento  institucional con mediacion virtual.</t>
  </si>
  <si>
    <t>Avance del PIC Y  Oferta Académica / Personal  Capacitado</t>
  </si>
  <si>
    <t>Actividades del Trimestre  realizadas /  Actividades del trimestre  programadas)*100</t>
  </si>
  <si>
    <t xml:space="preserve">1. Estructuración de los cronogramas de actividades académicas y Programas de formación </t>
  </si>
  <si>
    <t>CEA – SECRETARIA GENERAL – DIRECCIÓN TALENTO HUMANO</t>
  </si>
  <si>
    <t xml:space="preserve"> JEFE OFICINA AERONAUTICA - CENTRO DE ESTUDIOS AERONÁUTICOS (CEA) </t>
  </si>
  <si>
    <t xml:space="preserve">Luz Melba Castañeda Lizarazo - Héctor Pomar </t>
  </si>
  <si>
    <t>2. Desarrollo de las actividades Académicas de Formación PIC - Oferta Académica</t>
  </si>
  <si>
    <t xml:space="preserve">Actividades Académicas y programas de formación  Desarrolladas / Actividades Académicas  y Programas de formación  programadas) * 100
</t>
  </si>
  <si>
    <t>3. Seguimiento y consolidación de Informe  de  resultados del PIC y Oferta Académica, Personal Capacitado de la Entidad y Sector.</t>
  </si>
  <si>
    <t xml:space="preserve">Personal Capacitado/ Personal Planificado a Capacitar)*100 </t>
  </si>
  <si>
    <t>Oferta academica  con mediacion Virtual</t>
  </si>
  <si>
    <t>Actividades  realizadas /  Actividades  programadas)*100</t>
  </si>
  <si>
    <t xml:space="preserve">4. Adquisición y/o ajuste de la plataforma virtual para el fortalecimiento de los procesos de capacitacion con mediacion en ambientes virtuales. </t>
  </si>
  <si>
    <t>Un modelo  tipo construido  para Fortalecer  la cobertura de Formacion de Talento  Humano  en las  Regionales  Aeronauticas del Pais, incluyendo  su  desarrollo  en ambientes virtuales</t>
  </si>
  <si>
    <t>modelo  tipo para Fortalecer  la cobertura de Formacion de Talento  Humano</t>
  </si>
  <si>
    <t>1.Identificacion y analisis de experiencias  nacionales e internacionales  de  modelos con  caracteristicas  y condiciones  similares  de aplicación.</t>
  </si>
  <si>
    <t>2.Analisis de viabilidad  Legal, Tecnica, Operacional y financiera  del  modelo  tipo para Fortalecer  la cobertura de Formacion de Talento  Humano  en las  Regionales  Aeronauticas del Pais,  incluyendo  su  desarrollo  en ambientes virtuales</t>
  </si>
  <si>
    <t>3.Documento de  viabilidad del  modelo  tipo para Fortalecer  la cobertura de Formacion de Talento  Humano  en las  Regionales  Aeronauticas del Pais</t>
  </si>
  <si>
    <t>Consolidar la investigación en los campos aeronáuticos y aeroespaciales, con el apoyo de la industria, la academia y la cadena de investigadores, integrados en un centro de investigaciones aeronáutico.</t>
  </si>
  <si>
    <t>Implementar el 100% de los productos de investigación desarrollados en el cuatrienio 2018-2022.</t>
  </si>
  <si>
    <t xml:space="preserve">9 productos de  investigación, desarrollados que  contribuyan  al  fortalecimiento de los procesos  de ciencia,  tecnologia e innovación en la  industria Aeronáutica  y al desarrollo del Talento Humano, incluyendo  el proyecto de  creación del  Centro de investigaciones  aeronautico </t>
  </si>
  <si>
    <t>productos de investigación desarrollados</t>
  </si>
  <si>
    <t>1.  Determinación de  las  oportunidades  para  el desarrollo de  procesos  de investigación  enmarcados en cualquiera de las lineas de investigacion institucionales   (seguridad operacional; seguridad de la avición civil; gestión de la aviación y protección del medio ambiente)</t>
  </si>
  <si>
    <t xml:space="preserve"> JEFE  OFICINA AERONAUTICA - CENTRO DE ESTUDIOS AERONÁUTICOS (CEA) </t>
  </si>
  <si>
    <t>2.. Elaboración y publicación  de   los  productos  de  investigación</t>
  </si>
  <si>
    <t>3. Realización del Tercer  Encuentro  de Investigación  del  Sector Aeronáutico</t>
  </si>
  <si>
    <t>4,  Presentacion del documento de proyecto de creacion del Centro de Investigaciones Aeronautico</t>
  </si>
  <si>
    <t>5.  Definición  y priorizacion de productos  de Investigacion realizados  que sean implementables</t>
  </si>
  <si>
    <t>Alcanzar una amplia oferta de capacitación orientada a la gestión aeronáutica integral, en todos los niveles y campos: aeroespaciales, aeronavegabilidad, mantenimiento, seguridad operacional y de la aviación civil, servicios a la navegación aérea, servicios aeroportuarios, servicios en tierra y gestión de aerolíneas, carga, RPAS, aspectos ambientales o aquellos nuevos campos que aparezcan en el tránsito del plan.</t>
  </si>
  <si>
    <t>Instituto de Educación Superior IES operando y funcionando</t>
  </si>
  <si>
    <t>Construir un nuevo conjunto de material didactico normalizado para fortalecer la oferta academica del Programa de la Membresia Trainair Plus</t>
  </si>
  <si>
    <t>CMDN  Construido</t>
  </si>
  <si>
    <t>1. Definición de área de la tematica del CMDN</t>
  </si>
  <si>
    <t>2. Elaboración del CMDN</t>
  </si>
  <si>
    <t>3. Validación  del  CMDN  construido</t>
  </si>
  <si>
    <t>Fortalecer  la oferta  Academica del CEA, a través  del Desarrollo de  la Cátedra de Sostenibilidad Ambiental,   Cambio Climático del Sector y CORSIA, incorporando los elementos que directa o indirectamente influyan en el Sistema ambiental y en la infraestructura y operación aeroportuaria y aeronáutica.</t>
  </si>
  <si>
    <t>Plan  de  Estudios  construido</t>
  </si>
  <si>
    <t xml:space="preserve">1.Construcción  y Diseño Curricular de Plan de Estudios. Nivel Básico </t>
  </si>
  <si>
    <t>JEFE DE OFICINA AERONAUTICA - CENTRO DE ESTUDIOS AERONÁUTICOS (CEA) 
DIRECTOR (A) DE SERVICIOS AEROPORTUARIOS
COORDINADOR (A) GRUPO DE GESTION AMBIENTAL Y CONTROL FAUNA</t>
  </si>
  <si>
    <t>2.Aprobación instancias  cuerpos  colegiados   del  Plan de Estudios. Nivel Básico</t>
  </si>
  <si>
    <t>3.Incorporación dentro de  la  oferta  Academica e impartición de la  Cátedra de Sostenibilidad Nivel Básico</t>
  </si>
  <si>
    <t>4.Construccion  y Diseño Curricular de Plan de Estudios. Nivel Avanzado.</t>
  </si>
  <si>
    <t>Estructurar e implementar  un Programa de Proyección social,  que beneficie las comunidades localizadas en las áreas de influencia aeroportuarias</t>
  </si>
  <si>
    <t xml:space="preserve">Programa de  Intervencio  de Proyeccion Social </t>
  </si>
  <si>
    <t xml:space="preserve">1.Identificacion  de  las necesidades y grupo  objetivo  en las  comunidades aledañas  al  Aeropuerto  EL DORADO </t>
  </si>
  <si>
    <t>2.Construcción  el  documento Programa  de Proyeccion  Social   enfocado a las  comunidades Nivel Nacional</t>
  </si>
  <si>
    <t>3.Definicion  de la oferta Academica y actividades de  intervención con las comunidades  en un Aeropuerto.</t>
  </si>
  <si>
    <t>4.Seguimiento y medición de impacto de las  actividades realizadas</t>
  </si>
  <si>
    <t>Implementar  el Proceso  de fortalecimiento de las  Unidades de  Instruccion ATS</t>
  </si>
  <si>
    <t>Unidades de Instrucción ATS</t>
  </si>
  <si>
    <t>1.Definir  cronograma de  entrenamientos para  personal  ATC en las  Unidades de  Instrucción</t>
  </si>
  <si>
    <t xml:space="preserve">JEFE DE OFICINA AERONAUTICA - CENTRO DE ESTUDIOS AERONÁUTICOS (CEA) </t>
  </si>
  <si>
    <t>2.Aplicacion de  los lineamientos del Manual de  instrucción  y  Entrenamiento en el Puesto de trabajo para ATS</t>
  </si>
  <si>
    <t>3.Desarrollar  el  plan de entrenamiento  para  Control de Aeródromo, Áreas  Terminales  y  Áreas  Superiores en  las  Unidades  de  Instrucción</t>
  </si>
  <si>
    <t>4. Seguimiento  y  Medición  del  Impacto  en la  Operación   respecto al desarrollo de los  entrenamientos   en  las  Unidades de  Instrucción</t>
  </si>
  <si>
    <t xml:space="preserve">Cualificar el talento humano desarrollando el Marco Nacional de Cualificaciones de la aviación civil para asegurar las competencias y propiciar la movilidad laboral en el país y en la región. </t>
  </si>
  <si>
    <t>Disponer del Marco Nacional de Cualificaciones del sector de aviación civil en el 100%</t>
  </si>
  <si>
    <t>Construir el Catálogo de Cuaificaciones para el Sector de  Aviación Civil</t>
  </si>
  <si>
    <t>Mesas  de  concertación con el Ministerio de Educación Nacional -MEN-, Mesa Sectorial y el SENA</t>
  </si>
  <si>
    <r>
      <rPr>
        <b/>
        <sz val="14"/>
        <rFont val="Arial Narrow"/>
        <family val="2"/>
      </rPr>
      <t xml:space="preserve">1. Caracterización del Sector Aeronáutico: </t>
    </r>
    <r>
      <rPr>
        <sz val="14"/>
        <rFont val="Arial Narrow"/>
        <family val="2"/>
      </rPr>
      <t xml:space="preserve">
-Plan de Trabajo para el proyecto de construcción del Catálogo de Cualifiaciones para el Sector de Aviación Civil
-Análisis sobre características socioeconómicas, tecnológicas, ocupacionales, tendencias, normastivas y regulación
-Cadena de valor
</t>
    </r>
  </si>
  <si>
    <r>
      <t>2.</t>
    </r>
    <r>
      <rPr>
        <b/>
        <sz val="14"/>
        <rFont val="Arial Narrow"/>
        <family val="2"/>
      </rPr>
      <t xml:space="preserve"> Identificación de brechas de capital humano:</t>
    </r>
    <r>
      <rPr>
        <sz val="14"/>
        <rFont val="Arial Narrow"/>
        <family val="2"/>
      </rPr>
      <t xml:space="preserve">
-Análisis del mercado laboral, análisis de la oferta educativa, prospectiva laboral e indicadores de brechas de capital humano
-Prospectiva laboral e indicadores de brechas de capital humano</t>
    </r>
  </si>
  <si>
    <r>
      <rPr>
        <b/>
        <sz val="14"/>
        <rFont val="Arial Narrow"/>
        <family val="2"/>
      </rPr>
      <t>3. Delimitación de áreas ocupacionales y funcionales</t>
    </r>
    <r>
      <rPr>
        <sz val="14"/>
        <rFont val="Arial Narrow"/>
        <family val="2"/>
      </rPr>
      <t>:
-Análisis de actividades económicas respecto a los procesos y subprocesos de la cadena de valor.
-Ubicación del espectro ocupacional respecto del nivel de toma de decisiones.
-Análisis funcional</t>
    </r>
  </si>
  <si>
    <t>4. Seguimiento  y  Medición  las fases de construcción del Catálogo de Cualifiaciones para el Sector de Aviación Civil, acorde al Plan Técnico y Financiero</t>
  </si>
  <si>
    <t>Promover la suscripción de convenios con entidades extranjeras, para propiciar el intercambio de experiencias y conocimientos.</t>
  </si>
  <si>
    <t>Suscribir 6 convenios 
(Línea base 2019: 3)</t>
  </si>
  <si>
    <t xml:space="preserve">Diseño de Plan de posicionamiento Nacional e Internacional de la Oferta de Servicios  Educativos  para  apoyar  Suscripcion de  Convenios Internacionales que incluya  Módulos de  Cooperacion Academica </t>
  </si>
  <si>
    <t>Plan de Posicionamiento CEA</t>
  </si>
  <si>
    <t>1.Estructuración del portafolio de servicios de la oferta académica del CEA y del plan de Marketing para su socialización ( Publicidad, Relaciones Publicas,Marketing on line, ventas  personales, folletos y plegables, presentaciones portafolio dirigido a interesados, entre otros)</t>
  </si>
  <si>
    <t>2. Desarrollo del  Plan de divulgación del Portafolio y la estrategia de Marketing para  captación  de clientes (estudiantes actuales, estudiantes potenciales , padres de familia y comunidad  empresarial)</t>
  </si>
  <si>
    <t>DIRECTOR (A) ADMINISTRATIVA - CEA 
SECRETARIO (A) GENERAL
DIRECTOR (A) TALENTO HUMANO</t>
  </si>
  <si>
    <t>7. SEGURIDAD OPERACIONAL Y DE LA AVIACIÓN CIVIL:
 Posicionar a Colombia como el país con el mayor nivel de implementación efectiva de estándares y mejores prácticas en seguridad operacional (safety), seguridad de la aviación civil (security) y facilitación, en un entorno de confianza y de cultura justa en compañía del sector.</t>
  </si>
  <si>
    <t>Ampliar la capacidad del Estado en materia de vigilancia de la seguridad operacional y de la seguridad de la aviación civil, pasando de una vigilancia prescriptiva a una vigilancia basada en riesgos, para acompañar al crecimiento del sector aeronáutico.</t>
  </si>
  <si>
    <t>Implementar el 100% del Sistema de Vigilancia basada en riesgos</t>
  </si>
  <si>
    <t>Validar al 100% las estructuras de datos que permitan definir perfiles de riesgo (reactivo, accidentes e incidentes graves)</t>
  </si>
  <si>
    <t>Bases de datos validadas</t>
  </si>
  <si>
    <t>2 Bses de datos validadas</t>
  </si>
  <si>
    <t>1. Validar al 100% las estructuras de datos que permitan definir perfiles de riesgo (reactivo, accidentes)</t>
  </si>
  <si>
    <t>SECRETARIO SEGURIDAD OPERACIONAL Y DE LA AVIACIÓN CIVIL Y SECRETARIO SISTEMAS OPERACIONALES</t>
  </si>
  <si>
    <t xml:space="preserve">SECRETARIO (A) DE SEGURIDAD OPERACIONAL Y DE LA AVIACIÓN CIVIL - SSOAC </t>
  </si>
  <si>
    <t>Pablo Alejandro Giraldo Jiménez – Héctor Pomar</t>
  </si>
  <si>
    <t>2. Validar al 100% las estructuras de datos que permitan definir perfiles de riesgo (reactivo, incidentes graves)</t>
  </si>
  <si>
    <t>Compilar al 100% las recomendaciones generadas del ECSO (Insumo)</t>
  </si>
  <si>
    <t>Documento con recomendaciones del ECSO</t>
  </si>
  <si>
    <t>1 Documento con recomendaciones del ECSO</t>
  </si>
  <si>
    <t xml:space="preserve">1. Recopilar registros de recomendaciones del ECSO </t>
  </si>
  <si>
    <t>2. Organizar los registros</t>
  </si>
  <si>
    <t xml:space="preserve">Documentar al 60%  la estructura de la vigilancia basada en riesgos para la Secretaría de Seguridad Operacional y de la Aviación Civil  Operacional y de la Aviación Civil </t>
  </si>
  <si>
    <t>Documento Estructura de la vigilancia basada en riesgos</t>
  </si>
  <si>
    <t>1 Documento estructura de la vigilancia basada en riesgos documentada en textos aplicables a cada uno de los grupos que realiza vigilancia en la SSOAC</t>
  </si>
  <si>
    <t>21.25</t>
  </si>
  <si>
    <t>1. Entrenamiento en vigilancia basada en riesgos, ISO 31000 gestión de riesgos o similares para los encargados de estructurar y gestionar la vigilancia en la SSOAC</t>
  </si>
  <si>
    <t>2. Identificación de las fuentes de datos (documentado por cada grupo de vigilancia).</t>
  </si>
  <si>
    <t xml:space="preserve">3. Definición de la relación de los datos y los planes de vigilancia </t>
  </si>
  <si>
    <t>4. Documentación de la estructura de la vigilancia basada en riesgos.</t>
  </si>
  <si>
    <t>Apropiar en el sector las mejores prácticas en seguridad operacional de la OACI, con el fin de corregir la brecha en la implementación de los elementos críticos del sistema de vigilancia de la seguridad operacional, de manera adaptativa a la aproximación de monitoreo continuo, para disminuir el perfil de riesgo de Colombia en la seguridad operacional y su gestión continua.</t>
  </si>
  <si>
    <t>Cumplir con la ejecución del 100% de los planes de acción correctivos, planteados en las Auditorías de la OACI</t>
  </si>
  <si>
    <t>Lograr la implementación Efectiva (EI)  del 80% de los Planes de acción correctivos de la Auditoría de  USOAP realizada en 2017, en lo que compete a la SSOAC y lograr la implementación Efectiva del 10% de corrección de los hallazgos de la Auditoría de  USOAP realizada en 2020, en lo que compete a la SSOAC.</t>
  </si>
  <si>
    <t xml:space="preserve"> Planes de Acción Correctivos  implementados </t>
  </si>
  <si>
    <t>85 % cumplimiento cronograma Actividades cumplidas de acuerdo al Cronograma GANTT</t>
  </si>
  <si>
    <t>56.30%</t>
  </si>
  <si>
    <t>1. % de PQS cerradas Cronograma GANTT</t>
  </si>
  <si>
    <t>2. Seguimientos trimestrales que verifiquen avance cronograma GANTT</t>
  </si>
  <si>
    <t>Afianzar el escenario regional concentrado alrededor del Sistema Regional de Cooperación para la Vigilancia de la Seguridad Operacional SVRSOP, participando en el intercambio de información y el apoyo en la vigilancia, para fortalecer la seguridad operacional de la aviación.</t>
  </si>
  <si>
    <t>Llevar a cabo dos (2) misiones de exportación de conocimiento a los países SAM mediante el SVRSOP</t>
  </si>
  <si>
    <t>Llevar a cabo una (1) misión de exportación de conocimiento a los países SAM mediante el SVRSOP</t>
  </si>
  <si>
    <t>Misión de exportación de conocimiento a los países SAM mediante el SVRSOP</t>
  </si>
  <si>
    <t>1 Misión de exportación de conocimiento a los países SAM mediante el SVRSOP</t>
  </si>
  <si>
    <t>40.00%</t>
  </si>
  <si>
    <t>1. Asignación de los expertos</t>
  </si>
  <si>
    <t>2. Atender la solicitud del sistema SVRSOP</t>
  </si>
  <si>
    <t xml:space="preserve">3. Informe de comisión </t>
  </si>
  <si>
    <t>Desarrollar el Programa del Estado para la gestión de la autoridad en seguridad operacional, PEGASO.</t>
  </si>
  <si>
    <t>Implementar el 70% del Programa del Estado para la Gestión de la Autoridad en Seguridad Operacional, PEGASO</t>
  </si>
  <si>
    <t>Alcanzar un Programa Estatal de Gestión de la Autoridad en Seguridad Operacional (PEGASO) 25% Sostenible (planificado).</t>
  </si>
  <si>
    <t>Cronograma implementación PEGASO (por fases)</t>
  </si>
  <si>
    <t># actividades por fase gestionadas / # actividades por fase progrmadas</t>
  </si>
  <si>
    <t>53.00%</t>
  </si>
  <si>
    <t>1. Gestionar actividades pendientes del Gap analysis, pendientes de 2019</t>
  </si>
  <si>
    <t>2. Producir el Plan Colombiano de Seguridad Operacional (PCSO)</t>
  </si>
  <si>
    <t>3. Emitir el Plan Colombiano de Seguridad Operacional</t>
  </si>
  <si>
    <t>4. Compilar y coordinar con las emás responsables de actividades del SSP, las actividades de las que ellos son responsables</t>
  </si>
  <si>
    <t>5. Producir anexo(s) al PCSO que contemplen actividades de "gap analysis"</t>
  </si>
  <si>
    <t>Desarrollar el Plan Nacional de Seguridad de la Aviación Civil alineado con el Plan Global de Seguridad de la Aviación Civil (GASeP) promulgado por la OACI.</t>
  </si>
  <si>
    <t>Implementar el 40% de la hoja de ruta del Plan Global de Seguridad de la Aviación Civil de Colombia -GASEP</t>
  </si>
  <si>
    <t>Implementar el 20% de la hoja de ruta del Plan Global de Seguridad de la Aviación Civil de Colombia -GASEP en lo que corresponde a las tareas propias del Estado.</t>
  </si>
  <si>
    <t xml:space="preserve">Plan Global de Seguridad de la Aviación Civil de Colombia  (Hoja de Ruta) </t>
  </si>
  <si>
    <t>75 % cumplimiento cronograma</t>
  </si>
  <si>
    <t>1. Definir las actividades orientadas al cumplimiento de cada "TAREA ESPECIFICA" definida en la "Hoja de Ruta" del GASeP de competencia de la entidad.</t>
  </si>
  <si>
    <t>2. Establecer una herramienta de seguimiento y cumpliiento respecto a las actividades planteadas en la hoja de ruta de competencia de la entidad.</t>
  </si>
  <si>
    <t>3. Implementar las actividades planteadas en la hoja de ruta de competencia de la entidad.</t>
  </si>
  <si>
    <t>4. Seguimiento al cumplimiento de las actividades planteadas en la hoja de ruta de competencia de la entidad.</t>
  </si>
  <si>
    <t>Fortalecer el Sistema de Gestión de la Seguridad de la Aviación Civil (SeMS).</t>
  </si>
  <si>
    <t>Implementar el 60% del modelo para la recopilación y análisis de datos en materia de la seguridad de la Aviación Civil.</t>
  </si>
  <si>
    <t xml:space="preserve">80% Recopilación de datos de seguridad de la aviación civil de aeropuertos internacionales descritos en el RAC 14. </t>
  </si>
  <si>
    <t xml:space="preserve"> Modelo para la recopilación y análisis de datos en materia de la seguridad de la Aviación Civil.  </t>
  </si>
  <si>
    <t>60 % estructuración del modelo de recopliación y análisis de datos</t>
  </si>
  <si>
    <t>34.00%</t>
  </si>
  <si>
    <t>1. Actualizar el Formato ROE, con ocasión de las mejoras definidas con los resultados de las pruebas de escritorio.</t>
  </si>
  <si>
    <t>2. Documentar en el SGC el Manual de Operación del Formato de Reporte Obligatorio de Eventos (ROE).</t>
  </si>
  <si>
    <t>3. Divulgación del modelo para la recopilación y análisis de datos con aeropuertos con operación comercial regular - internacionales.</t>
  </si>
  <si>
    <t>4. Recopilación de datos de seguridad de la aviación civil de los aeropuertos internacionales descritos en el RAC 14.</t>
  </si>
  <si>
    <t>Mejorar la capacidad del Estado en la aplicación de un sistema de Vigilancia de la Seguridad Operacional basado en riesgos, disponiendo de mecanismos para la compilación, transformación y administración de datos de seguridad operacional (Safety BIG DATA), que permitan generar análisis estadísticos para la toma de decisiones.</t>
  </si>
  <si>
    <t>Implementar en el 100% el Sistema de Compilación y procesamiento de datos de seguridad operacional (SCDPS)</t>
  </si>
  <si>
    <t>Contar con 4 herramientas de compilacion de datos de obligatorio reporte
Generar, junto con Dir. Informática, proceso pecontractual para Gobierno, depuración y calidad de datos en lo que compete a Autoridad</t>
  </si>
  <si>
    <t>Herramientas de compilacion de datos de obligatorio reporte</t>
  </si>
  <si>
    <t>4 herramientas de compilacion de datos de obligatorio reporte</t>
  </si>
  <si>
    <t>76.25%</t>
  </si>
  <si>
    <t>1. Desarrollar e implementar formulario reportes MOR (Mandatory Occurrence Report) - (RAC 219), BIRD (Eventos con aves y fauna - RAC14), Malfunction (RAC 4), Mercancías peligrosas (MMPP) (RAC 175), en línea</t>
  </si>
  <si>
    <t>2. Divulgar formularios emitidos</t>
  </si>
  <si>
    <t>3. Coleccionar data recibida de reportes obligatorios (MOR, BIRD, MMPP, Malfunction), en bases de datos Oracle</t>
  </si>
  <si>
    <t>4. Generar tablero de mando (dashboard) básico para Autoridad</t>
  </si>
  <si>
    <t>5. Generar tablero de mando (dashboard) básico para apoyar el SMS de la SSO</t>
  </si>
  <si>
    <t>6. Generar propuesta de Proyecto para Gobierno, depuración y calidad de datos en lo que compete a Autoridad</t>
  </si>
  <si>
    <t>Actualizar y fortalecer el registro aeronáutico en cumplimiento de los anexos de la OACI.</t>
  </si>
  <si>
    <t>Depurar y actualizar en el 100% el registro de aeródromos, helipuertos y matrículas de aeronaves</t>
  </si>
  <si>
    <t>Depurar y actualizar en el 100% el registro de aeródromos y helipuertos civiles</t>
  </si>
  <si>
    <t>Listado de aeródromos y helipuertos civiles vigentes en el país</t>
  </si>
  <si>
    <t>Número de registros Verificados / Total del registro registro de aeródromos y helipuertos civiles</t>
  </si>
  <si>
    <t>1. Auditoría al registro de aeródromos, helipuertos y matrículas</t>
  </si>
  <si>
    <t>JEFE OFICINA DE REGISTRO AERONÁUTICO 
SECRETARIO (A) DE SEGURIDAD OPERACIONAL Y DE LA AVIACIÓN CIVIL - SSOAC</t>
  </si>
  <si>
    <t>2. Verificación de la validez del Registro</t>
  </si>
  <si>
    <t>2. Depuración del registro</t>
  </si>
  <si>
    <t>Actualizar y fortalecer la reglamentación para la vigilancia de la Seguridad Operacional y de la Aviación Civil.</t>
  </si>
  <si>
    <t>Realizar monitoreo y seguimiento a la aplicación del 100% de las normas propuestas por la SSOAC.</t>
  </si>
  <si>
    <t>Proponer 10 proyectos de actualización, modificación y/o armonización de los Reglamentos Aeronáuticos de Colombia</t>
  </si>
  <si>
    <t xml:space="preserve">Propuestas de Actualización de reglamentos aeronáuticos  </t>
  </si>
  <si>
    <t xml:space="preserve">Número de propuestas de actualización de Reglamentos Aeronáuticos de Colombia enviados a Normas Aeronáuticas. </t>
  </si>
  <si>
    <t>90.00%</t>
  </si>
  <si>
    <t>1. Revisión y actualización de la reglamentación al interior de cada área.</t>
  </si>
  <si>
    <t>2. Revisión y aprobación de las armonizaciones en el equipo gestor de estándares de vuelo o la Dirección de Servicios a la Navegación Aérea y de la Aviación Civil o publicación del proyecto de resolución en la página web de la entidad</t>
  </si>
  <si>
    <t>3. Radicación de solicitudes de expedición, modificación, adición o derogación de Reglamentos Aeronáuticos de Colombia o publicación de la resolución en la página web de la entidad</t>
  </si>
  <si>
    <t>Evaluar la situación jurídica de  matrículas de aeronaves a fin de determinar si hay lugar a adelantar la cancelación de las mismas</t>
  </si>
  <si>
    <t>Evaluar la viabilidad de cancelación del 100% de matrículas inscritas en el Registro Aeronáutico Nacional en condición de inactividad mayor a tres (3) años.</t>
  </si>
  <si>
    <t>Evaluar 100 matrículas de aeronaves a fin de determinar si hay lugar a adelantar la cancelación de las mismas</t>
  </si>
  <si>
    <t>Matriculas de aeronaves inmersas en causal de cancelación</t>
  </si>
  <si>
    <t>Número de matriculas inmersas en causal de cancelación / Número de matrículas programadas para revisión</t>
  </si>
  <si>
    <t>42.50%</t>
  </si>
  <si>
    <t>1. Identificar aeronaves con matrículas  inscritas  en el Registro Aeronáutico Nacional en condición de inactividad mayor a tres (3) años.</t>
  </si>
  <si>
    <t>2. Realizar el estudio jurídico de cada aeronave para determinar si en cada caso aplica alguna de las causales de cancelación previstas por el RAC.</t>
  </si>
  <si>
    <t>3. Solicitar concepto técnico a las áreas competentes de ser necesario, para evaluar la viabilidad de cancelación de la matrícula de las aeronaves estudiadas.</t>
  </si>
  <si>
    <t xml:space="preserve">4. Iniciar la respectiva actuación administrativa de ser procedente, elaborar resolución y una vez ejecutoriada alimentar aplicativo SIGA y digitalizar el expediente en la herramienta mercurio dando cumplimiento ley de archivo.  </t>
  </si>
  <si>
    <t>Actualizar la política, el Plan de Implementación y Manual de Seguridad Operacional</t>
  </si>
  <si>
    <t>Implementar en el 100% el Manual de Seguridad Operacional</t>
  </si>
  <si>
    <t>Implementar la Gestión de Riesgos del SMS de la SSO como Proveedor de servicios a la aviación dando
gestión a los reportes MOR.</t>
  </si>
  <si>
    <t xml:space="preserve">Manual del Sistema de Gestión de Seguridad Operacional de la Secretaria de Sistemas Operacionales Versión 2. </t>
  </si>
  <si>
    <t>(Actividades cumplidas / Actividades programadas)*100</t>
  </si>
  <si>
    <t>60.00%</t>
  </si>
  <si>
    <t xml:space="preserve"> 01. Implementación de procedimientos para la Gestión de Riesgos del SMS.</t>
  </si>
  <si>
    <t>SECRETARIO (A) DE SISTEMAS OPERACIONALES
COORDINADOR (A) GRUPO DE GESTIÓN DE SEGURIDAD OPERACIONAL Y ASEGURAMIENTO DE LA CALIDAD - SMS QA</t>
  </si>
  <si>
    <t>02. Estructuración del programa de instrucción para el SMS.</t>
  </si>
  <si>
    <t>03. Estructuración de procedimientos de comunicación para el SMS.</t>
  </si>
  <si>
    <t xml:space="preserve">04. Actualización del Manual de Seguridad Operacional Versión 2. </t>
  </si>
  <si>
    <t>Elaborar base de datos para control, análisis y administración del Sistema de información</t>
  </si>
  <si>
    <t>Base de datos para control, análisis y administración del Sistema de información, instalada y funcionando en el 100%</t>
  </si>
  <si>
    <t>Alimentación y administración de base de datos para control, análisis y aseguramiento de la Seguridad Operacional.+</t>
  </si>
  <si>
    <t>Base de Datos Actualizada.</t>
  </si>
  <si>
    <t>27.50%</t>
  </si>
  <si>
    <t>01. Recopilar base de datos de la Gestión de Riesgos del SMS.</t>
  </si>
  <si>
    <t>02. Definir indicadores SPI de acuerdo a base de datos obtenida obtenida mediante la Gestión de Riesgos del SMS.</t>
  </si>
  <si>
    <t>03. Recopilar base de datos de la aplicación del programa de instrucción para el SMS impartido por el CEA.</t>
  </si>
  <si>
    <t>04. Recopilar base de datos de la comunicación a través de los medios oficiales para el SMS.</t>
  </si>
  <si>
    <t>Participar y promover el SMS-QA en las Direcciones Regionales, Administradores Aeroportuarios y personal operativo de los aeropuertos, incluye otras Entidades y Empresas</t>
  </si>
  <si>
    <t>Realizar monitoreo y seguimiento a la aplicación del 100% del Sistema de Seguridad Operacional SMS-QA.</t>
  </si>
  <si>
    <t xml:space="preserve">Socializar el reporte MOR y promover la Gestión de Riesgos del SMS en las Direcciones Regionales, Administradores Aeroportuarios y personal operativo de los aeropuertos.
</t>
  </si>
  <si>
    <t>100% cumplimiento de las actividades según etapa de implementación.</t>
  </si>
  <si>
    <t>01. Promoción de los métodos reactivos y preventivos de identificación de peligros de seguridad operacional.</t>
  </si>
  <si>
    <t>02. Promoción del procedimiento de evaluación y mitigación de riesgos de seguridad operacional.</t>
  </si>
  <si>
    <t>03. Promoción del programa de instrucción para el SMS.</t>
  </si>
  <si>
    <t>Actualizar y elaborar el SMS  para aeropuertos Internacionales, cuyo explotador de aeródromo sea la Aerocivil.</t>
  </si>
  <si>
    <t>Realizar monitoreo y seguimiento a la aplicación del 100% del Sistema de Seguridad Operacional SMS-QA para aeropuertos internacionales.</t>
  </si>
  <si>
    <t>Realizar la aplicación del 60% del Sistema de Seguridad Operacional SMS-QA para aeropuertos internacionales.</t>
  </si>
  <si>
    <t>SMS Elaborado y Actualizado.</t>
  </si>
  <si>
    <t xml:space="preserve"> 01. Aplicación de procedimientos para la Gestión de Riesgos del SMS para los aeropuertos de Cúcuta, Bucaramanga, San Andrés y El Dorado.</t>
  </si>
  <si>
    <t>02. Aplicación del programa de instrucción para el SMS para los aeropuertos de Cúcuta, Bucaramanga, San Andrés y El Dorado.</t>
  </si>
  <si>
    <t>03. Aplicación de los medios oficiales de comunicación para el SMS para los aeropuertos de Cúcuta, Bucaramanga, San Andrés y El Dorado.</t>
  </si>
  <si>
    <t xml:space="preserve">04. Socializar la Actualización del Manual de Seguridad Operacional Versión 2. </t>
  </si>
  <si>
    <t>Armonizar los estándares y reglamentación del SMS para integrarlo al Sistema Integrado de Gestión de Calidad de la Entidad</t>
  </si>
  <si>
    <t>Armonizar e integrar al 100% los estándares y reglamentación del SMS al Sistema Integrado de Gestión de Calidad de la Entidad</t>
  </si>
  <si>
    <t xml:space="preserve">Armonizar e integrar al 60% los estándares y reglamentación del SMS al Sistema Integrado de Gestión de Calidad de la Entidad. </t>
  </si>
  <si>
    <t>SMS incluido en el SIG.</t>
  </si>
  <si>
    <t>01. Desarrollar las sesiones de armonización e integración del SMS en el Sistema Integrado de Gestión de la Entidad.</t>
  </si>
  <si>
    <t>02. Gestionar el cargue e inclusión en el Sistema Integrado de Gestión de la Entidad de los diferentes tipos de documentación generada por el Grupo SMS a fin de ser accesibles por todo el personal que integra las Direcciones de la SSO.</t>
  </si>
  <si>
    <t>Mejorar los niveles de seguridad operacional a través de la investigación de accidentes.</t>
  </si>
  <si>
    <t>Atender e Investigar con oportunidad y calidad los accidentes e incidentes aéreos pertinentes.</t>
  </si>
  <si>
    <t>Gestionar ante SSOAC y enviar a las organizaciones y dependencias a cargo de su cumplimiento, el 100% de las recomendaciones de investigaciones de accidentes aprobadas en los 4 Consejos del año 2018, y hasta el III Consejo de 2019.</t>
  </si>
  <si>
    <t>Porcentaje de recomendaciones gestionadas</t>
  </si>
  <si>
    <t>No. Recomendaciones gestionadas x 100/
No. Recomendaciones totales</t>
  </si>
  <si>
    <t>50.00</t>
  </si>
  <si>
    <t>1. Remitir el 100% de las recomendaciones de los Informes Finales de Accidentes e Incidentes Graves aprobados en el IV Consejo de 2019, a las entidades encargadas de su cumplimiento.</t>
  </si>
  <si>
    <t>2. Remitir el 100% de las recomendaciones de los Informes Finales de Accidentes e Incidentes Graves aprobados en el I Consejo de 2020, a las entidades encargadas de su cumplimiento.</t>
  </si>
  <si>
    <t>3. Remitir el 100% de las recomendaciones de los Informes Finales de Accidentes e Incidentes Graves aprobados en el II Consejo de 2020, a las entidades encargadas de su cumplimiento.</t>
  </si>
  <si>
    <t>4. Remitir el 100% de las recomendaciones de los Informes Finales de Accidentes e Incidentes Graves aprobados en el III Consejo de 2020, a las entidades encargadas de su cumplimiento.</t>
  </si>
  <si>
    <t>8.25%</t>
  </si>
  <si>
    <t>Finalizar el 100% de las investigaciones de accidentes e incidentes graves (eventos), ocurridos en el año 2019.</t>
  </si>
  <si>
    <t>Porcentaje de Informes Finales de investigaciones de eventos 2019 presentados al Consejo de Seguridad</t>
  </si>
  <si>
    <r>
      <rPr>
        <u/>
        <sz val="14"/>
        <rFont val="Arial Narrow"/>
        <family val="2"/>
      </rPr>
      <t>Número de investigaciones eventos 2019 terminadas x 100 /</t>
    </r>
    <r>
      <rPr>
        <sz val="14"/>
        <rFont val="Arial Narrow"/>
        <family val="2"/>
      </rPr>
      <t xml:space="preserve"> Número de eventos ocurridos.</t>
    </r>
  </si>
  <si>
    <t>50.00%</t>
  </si>
  <si>
    <t>1. Presentar cinco (5) Informes Finales 2019 al I Consejo de Seguridad Aeronáutico 2020.</t>
  </si>
  <si>
    <t>2. Presentar seis (6) Informes Finales 2019 al II Consejo de Seguridad Aeronáutico 2020.</t>
  </si>
  <si>
    <t>3. Presentar seis (6) Informes Finales 2019 al III Consejo de Seguridad Aeronáutico 2020.</t>
  </si>
  <si>
    <t>4. Presentar cinco (5) Informes Finales 2019 al IV Consejo de Seguridad Aeronáutico 2020.</t>
  </si>
  <si>
    <t>Finalizar el 20% de las investigaciones de accidentes e incidentes graves (eventos), ocurridos en el año 2020.</t>
  </si>
  <si>
    <t>Porcentaje de Informes Finales de investigaciones del 20% de eventos 2020 presentados al Consejo de Seguridad</t>
  </si>
  <si>
    <r>
      <rPr>
        <u/>
        <sz val="14"/>
        <rFont val="Arial Narrow"/>
        <family val="2"/>
      </rPr>
      <t>Número de investigaciones del 20% de eventos 2020 terminadas x 100</t>
    </r>
    <r>
      <rPr>
        <sz val="14"/>
        <rFont val="Arial Narrow"/>
        <family val="2"/>
      </rPr>
      <t xml:space="preserve"> / 20% eventos ocurridos en el año 2020.</t>
    </r>
  </si>
  <si>
    <t>1. Presentar tres (3) Informes Finales 2020 al III Consejo de Seguridad Aeronáutico 2020.</t>
  </si>
  <si>
    <t>2. Presentar tres (3) Informes Finales 2020 al IV Consejo de Seguridad Aeronáutico 2020.</t>
  </si>
  <si>
    <t>Implementar el Plan de Acción de Emergencia de Aerocivil.</t>
  </si>
  <si>
    <t>Plan de Acción de Emergencia de Aerocivil implementado.</t>
  </si>
  <si>
    <t>Registro de PAE implementado</t>
  </si>
  <si>
    <t>80.00%</t>
  </si>
  <si>
    <t>1. Aplicar modificaciones, correcciones recibidas de las dependencias comprometidas en el Plan.</t>
  </si>
  <si>
    <t xml:space="preserve">2. Proponer nuevo borrador, corregido, a las dependencias </t>
  </si>
  <si>
    <t>3. Obtener aprobación, firma y publicación del Plan.</t>
  </si>
  <si>
    <t>4. Difundir el Plan.</t>
  </si>
  <si>
    <t xml:space="preserve">Elaborar y difundir Circular Informativa sobre Atención a Víctimas de Accidentes Aéreos y sus Familias. </t>
  </si>
  <si>
    <t>96A</t>
  </si>
  <si>
    <t>Circular sobre Atención a Víctimas de Accidentes Aéreos y sus Familias difundida.</t>
  </si>
  <si>
    <t>Registro de Circular difundida</t>
  </si>
  <si>
    <t>38.00%</t>
  </si>
  <si>
    <t>1. Aplicar modificaciones, correcciones recibidas de las dependencias comprometidas en la Circular.</t>
  </si>
  <si>
    <t>3. Obtener aprobación, firma y publicación de la Circular.</t>
  </si>
  <si>
    <t>4. Difundir la Circular.</t>
  </si>
  <si>
    <t>Promover la cultura de seguridad operacional y comunicar sobre investigación de accidentes</t>
  </si>
  <si>
    <t>Realizar el 100% de eventos y actividades programados, de promoción de seguridad operacional en diferentes regiones del país</t>
  </si>
  <si>
    <t>Efectuar 8 actividades de promoción de seguridad operacional en diferentes regiones del país</t>
  </si>
  <si>
    <t>Porcentaje de actividades de promoción de seguridad operacional efectuadas</t>
  </si>
  <si>
    <t>Número de actividades realizadas x 100/
Número de actividades planeadas</t>
  </si>
  <si>
    <t>12.50%</t>
  </si>
  <si>
    <t>1. Efectuar un Seminario de Seguridad Operacional en Cali</t>
  </si>
  <si>
    <t>2. Efectuar un Seminario de Seguridad Operacional en la Regional Norte de Santander</t>
  </si>
  <si>
    <t>3. Efectuar un Seminario de Seguridad Operacional en la Regional Meta.</t>
  </si>
  <si>
    <t>4. Efectuar un Seminario de Seguridad Operacional en Medellín.</t>
  </si>
  <si>
    <t>5. Efectuar un Seminario de Seguridad Operacional en Ibagué</t>
  </si>
  <si>
    <t>6. Efectuar un Seminario de Seguridad Operacional en Guaymaral.</t>
  </si>
  <si>
    <t>7. Efectuar un Seminario de Seguridad Operacional en Apartadó.</t>
  </si>
  <si>
    <t>8. Efectuar un Seminario de Seguridad Operacional en Bogotá.</t>
  </si>
  <si>
    <t>Atender y aprobar la auditoría USOAP, y demostrar el cumplimiento de los lineamientos establecidos por OACI en el área de AIG</t>
  </si>
  <si>
    <t>Obtener una evaluación del 90%, como mínimo, de cumplimiento de los estándares OACI en la auditoría en el área AIG.</t>
  </si>
  <si>
    <t>Obtener una evaluación del 85%, como mínimo, de cumplimiento de los estándares OACI en la auditoría.</t>
  </si>
  <si>
    <t>98A</t>
  </si>
  <si>
    <t xml:space="preserve">Porcentaje de implementación efectiva (EI) de elementos críticos (CE) de investigación de accidentes (AIG) </t>
  </si>
  <si>
    <t xml:space="preserve">Número de preguntas Protocolo satisfactorias x 100/
Número Total de preguntas Protocolo. </t>
  </si>
  <si>
    <t>86.75%</t>
  </si>
  <si>
    <t>1. Gestionar la aprobación de un Decreto sobre AIG.</t>
  </si>
  <si>
    <t>2. Firmar un Acuerdo de Entendimiento con las Autoridades Judiciales sobre roles en caso de accidente aéreo.</t>
  </si>
  <si>
    <t>3. Actualizar el RAC 114.</t>
  </si>
  <si>
    <t xml:space="preserve">4. Crear 10 procedimientos para completar los textos de orientación sobre Investigación de Accidentes . </t>
  </si>
  <si>
    <t>5. Organizar, reglamentar y capacitar sobre el uso del equipo del Investigador.</t>
  </si>
  <si>
    <t>6. Aprobar el Programa y el Plan de Capacitación AIG</t>
  </si>
  <si>
    <t>7. Actualizar los registros de accidentes e incidentes graves en el ECCAIRS.</t>
  </si>
  <si>
    <r>
      <t xml:space="preserve">Mediante:  </t>
    </r>
    <r>
      <rPr>
        <sz val="11"/>
        <color indexed="9"/>
        <rFont val="Arial Narrow"/>
        <family val="2"/>
      </rPr>
      <t>Plan Estratégico de Talento Humano, Plan Anual de Vacantes, Plan de Previsión de Recursos Humanos, Plan Institucional de Capacitación,Plan de Incentivos Institucionales y
Plan de Trabajo Anual en Seguridad y Salud en el Trabajo</t>
    </r>
  </si>
  <si>
    <t>8. LA TRANSFORMACION INSTITUCIONAL A LA MODERNIDAD
Fortalecer la gestión institucional de la Entidad a través del desarrollo del talento humano, fortalecimiento de la estructura organizacional, implementando un sistema de gestión del conocimiento especializado en la Entidad, afianzando el Sistema Integrado de Gestión, apalancando la transformación institucional a través del PETI, fortaleciendo la política anticorrupción y la gestión jurídica.</t>
  </si>
  <si>
    <t>Desarrollar el Rediseño Organizacional con el objetivo de responder a las necesidades de talento humano y del crecimiento del Sector y la Industria.</t>
  </si>
  <si>
    <t>Planta de personal provista de acuerdo con las necesidades del sector en el 100%</t>
  </si>
  <si>
    <t xml:space="preserve">Gestionar ante el Gobierno Nacional  la aprobación de un Estudio Técnico de Fortalecimiento Institucional </t>
  </si>
  <si>
    <t xml:space="preserve">Estudio Técnico de Fortalecimiento Institucional gestionado </t>
  </si>
  <si>
    <t>Un (1)  Estudio Técnico gestionado</t>
  </si>
  <si>
    <t>1. Presentación al Comité Directivo del  Estudio Técnico de Fortalecimiento Institucional</t>
  </si>
  <si>
    <t xml:space="preserve">SECRETARIO GENERAL </t>
  </si>
  <si>
    <t>DIRECTOR (A) DE TALENTO HUMANO</t>
  </si>
  <si>
    <t>Carlos Humberto Morales B – Narda Verónica Velandia Cely</t>
  </si>
  <si>
    <t>2. Presentación al Consejo Directivo de la Aerocivil del Estudio Técnico de Fortalecimiento Institucional</t>
  </si>
  <si>
    <t xml:space="preserve">3. Presentación al Ministerio de Transporte para solicitar viabilidad técnica sectorial del Estudio Técnico de Fortalecimiento Institucional </t>
  </si>
  <si>
    <t>4. Realización de mesas de trabajo con el Departamento Administrativo de la Función Pública -DAFP para la revisión del Estudio Técnico de Fortalecimiento Institucional, con el objetivo que sea emitido el concepto de viabilidad técnica</t>
  </si>
  <si>
    <t xml:space="preserve">5. Realización de mesas de trabajo con al Ministerio de Hacienda y Crédito Público con el propósito que sea emitida la viabilidad presupuestal del Fortalecimiento Institucional. </t>
  </si>
  <si>
    <t>6. Llevar a cabo reuniones técnicas con el Departamento Administrativo de la Presidencia de la República - DAPRE para revisar el enfoque estratégico, conceptual y de consistencia con el Plan de Austeridad en el Gasto, con el objetivo de emitir concepto favorable al Fortalecimiento Institucional.</t>
  </si>
  <si>
    <t>Establecer y desarrollar una estructura organizacional debidamente alineada al Plan Estratégico Aeronáutico 2030 a fin de cumplir con el objetivo principal.</t>
  </si>
  <si>
    <t xml:space="preserve">Adecuar la planta de personal  al nuevo modelo de operación de la Entidad, en el marco del proyecto de Fortalecimiento Institucional. </t>
  </si>
  <si>
    <t>Porcentaje (%) de avance en la provisión de la planta aprobada</t>
  </si>
  <si>
    <t>No. de empleos provistos / No. de empleos vacantes</t>
  </si>
  <si>
    <t>1, Proveer la planta autorizada en un 80% (215 cargos)</t>
  </si>
  <si>
    <t xml:space="preserve">Resolución de Manual de Funciones, Requisitos y Competencias Laborales </t>
  </si>
  <si>
    <t>No. de Resoluciones de  Manual de Funciones, Requisitos y Competencias Laborales</t>
  </si>
  <si>
    <t>2. Elaborar, aprobar e implimentar el Manual de Funciones, Requisitos y Competencias Laborales en el marco del Fortalecimiento Institucional.</t>
  </si>
  <si>
    <t xml:space="preserve">Resolución de Grupos Internos de Trabajo </t>
  </si>
  <si>
    <t xml:space="preserve">No. de Resoluciones de Grupos Internos de Trabajo  </t>
  </si>
  <si>
    <t xml:space="preserve">3. Elaborar, aprobar e implimentar la modificación de los Grupos Internos de Trabajo, en el marco del Fortalecimiento Institucional </t>
  </si>
  <si>
    <t xml:space="preserve">Definir y desarrollar una estrategia de gestión para el cambio y la transformación cultural de la Entidad </t>
  </si>
  <si>
    <t>Documento técnico de la estrategia de gestión para el cambio y la transformación cultural para la Entidad il</t>
  </si>
  <si>
    <t xml:space="preserve">Un (1)Documento técnico de la estrategia de gestión para el cambio y la transformación cultural para la Entidad </t>
  </si>
  <si>
    <t>1. Realizar la sensibilización de la estrategia de Gestión para el Cambio</t>
  </si>
  <si>
    <t>2. Determinar la priorización de intervención para el desarrollo de la estrategia de Gestión para el Cambio por proceso y por eje trasversal de Gestión.</t>
  </si>
  <si>
    <t>3. Diseñar el documento de metodologías diferenciadas por Grupo y Proceso.</t>
  </si>
  <si>
    <t>4. Estructurar el modelo de Relevo Generacional para la Aeronáutica Civil</t>
  </si>
  <si>
    <t>Diseñar, implementar y documentar el Sistema de Gestión del Conocimiento especializado, como proceso estratégico de la entidad.</t>
  </si>
  <si>
    <t>Implementar en el 100% el Sistema de Gestión del Conocimiento en la Aerocivil</t>
  </si>
  <si>
    <t>Definir el Sistema de Gestión del Conocimiento en la Aerocivil</t>
  </si>
  <si>
    <t>Sistema de  Gestión del Conocimiento en la Aerocivil</t>
  </si>
  <si>
    <t xml:space="preserve">Numero de actividades realizadas / Total Actividades programadas </t>
  </si>
  <si>
    <t>43.75%</t>
  </si>
  <si>
    <t>1. Presentar el documento de la política de Gestión del Conocimiento de la Aeronáutica Civil al Departamento Administrativo de la Función Pública - DAFP</t>
  </si>
  <si>
    <t>2. Definir metodología para la gestión del conocimiento en la cooperación Nacional e Internacional</t>
  </si>
  <si>
    <t xml:space="preserve">3. Definir la herramienta tecnológica para el Sistema de Gestión del Conocimiento </t>
  </si>
  <si>
    <t xml:space="preserve">4. Conformación del equipo institucional para el desarrollo del Sistema de Gestión del Conocimiento. </t>
  </si>
  <si>
    <r>
      <t xml:space="preserve">Mediante: </t>
    </r>
    <r>
      <rPr>
        <sz val="11"/>
        <color indexed="9"/>
        <rFont val="Arial Narrow"/>
        <family val="2"/>
      </rPr>
      <t>Plan Anticorrupción y de Atención al Ciudadano</t>
    </r>
  </si>
  <si>
    <t>Actualización de procesos del Sistema Integrado de Gestión</t>
  </si>
  <si>
    <t xml:space="preserve">Actualización del 100% de los procesos de apoyo del Sistema Integrado de Gestión </t>
  </si>
  <si>
    <t>Ejecutar las actividades  necesarias para de implementación de requisitos ISO 9001:2015 en el el proceso  de Gestión de las Compras y Contrataciones Públicas</t>
  </si>
  <si>
    <t>Cumplimiento del plan de actividades para de implementación de requisitos ISO 9001:2015.</t>
  </si>
  <si>
    <t>Actividades programadas /Actividades realizada</t>
  </si>
  <si>
    <t>1. Realizar plan de actividades a desarrollar frente al cumplimiento de requisitos ISO 9001:2015.</t>
  </si>
  <si>
    <t>DIRECTOR (A) ADMINISTRATIVO (A)</t>
  </si>
  <si>
    <t>2. Aprobar y socializar el  plan de actividades para la certificación del  proceso de Gestión de las Compras y Contrataciones Públicas .</t>
  </si>
  <si>
    <t>3. Ejecutar plan de actividades para la certificación del  proceso de Gestión de las Compras y Contrataciones Públicas .</t>
  </si>
  <si>
    <t xml:space="preserve">Actualizar y mejorar el Proceso GDIR 2.4  del Sistema Integrado de Gestión - SIG en el aplicativo ISOLUCIÓN </t>
  </si>
  <si>
    <t xml:space="preserve">Proceso de Gestión de la Educación actualizado </t>
  </si>
  <si>
    <t>1.Revisión, actualización y mejora de la documentación del proceso de acuerdo con los lineamientos del Sistema Integrado de Gestión y la normatividad aplicable vigente.</t>
  </si>
  <si>
    <t>JEFE DE OFICINA AERONAUTICA - CENTRO DE ESTUDIOS AERONÁUTICOS (CEA)</t>
  </si>
  <si>
    <t>2.Actualización y mejora de  los indicadores de gestión del proceso</t>
  </si>
  <si>
    <t>3.Actualización de los riesgos de corrupción y de gestión del proceso e implementar los controles  necesarios para evitar su materialización.</t>
  </si>
  <si>
    <t>4.Dar  tratamiento  a los planes de acción de los hallazgos, no conformides, observaciones  y recomendaciones del Proceso  GDIR 2.4</t>
  </si>
  <si>
    <t xml:space="preserve">Diseñar e implementar  herramienta de seguimiento y medición de los Servicios Generales prestados en la Aeronáutica Civil </t>
  </si>
  <si>
    <t xml:space="preserve">Implementación de la Herramienta de seguimiento y medición </t>
  </si>
  <si>
    <t>100%  de las herramienta implementada y evaluada
 Un (1) documento propuesta presentad</t>
  </si>
  <si>
    <t>1. Realizar y definir la caracterización  de las  solicitudes de requerimientos internos en la vigencia 2019.</t>
  </si>
  <si>
    <t xml:space="preserve">2. Establecer planes de mejora frente al resultado de la caracterización de las solicitudes de requerimientos internos vigencia 2019.  </t>
  </si>
  <si>
    <t xml:space="preserve">3. Implementar planes de mejora formulados  frente al resultado de los requerimiento internos vigencia 2019.  </t>
  </si>
  <si>
    <t>4.Definir e implementar la herramienta de seguimiento de indicadores y medición de la evalución de cliente interno, con base en el resultado de la caracterización</t>
  </si>
  <si>
    <t>Propuesta de herramienta sistematizada</t>
  </si>
  <si>
    <t xml:space="preserve">5.Presentar propuesta de herramienta sistematizada para el registro y evaluación de la gestión  frente a los  Servicios Generales Prestados en la Aeronáutica civil </t>
  </si>
  <si>
    <t xml:space="preserve">Presentar propuesta de autoaseguro para los riesgos en la  Aeronáutica Civil </t>
  </si>
  <si>
    <t xml:space="preserve">Propuesta de autoseguro </t>
  </si>
  <si>
    <t>Un (1) documento propuesta presentado</t>
  </si>
  <si>
    <t>1.Realizar benchmarking en materia de autoaseguro.</t>
  </si>
  <si>
    <t>2. Realizar  y definir la viabilidad jurídica y financiera, del autoaseguro para la Aerocivil.</t>
  </si>
  <si>
    <t>3. Elaborar y presentar  propuesta de autoaseguro.</t>
  </si>
  <si>
    <t>Diseñar e implementar de plan de mejora para control de inventarios</t>
  </si>
  <si>
    <t>Implementación del Plan de mejora Control de Inventarios</t>
  </si>
  <si>
    <t>Actividades realizadas / Actividades programadas</t>
  </si>
  <si>
    <t>1. Realizar diagnósticos del  estado de los almacenes a nivel central y regional.</t>
  </si>
  <si>
    <t>2. Elaborar plan de mejora para control de inventarios en la Aerocivil.</t>
  </si>
  <si>
    <t>3.Implementar el plan de mejora de acuerdo a lo programado para la vigencia, frente al resultado de los diagnósticos realizados.</t>
  </si>
  <si>
    <t>Modernizar el archivo de gestion de la UAEAC en 12.036 ML, en etapa de inventario de archivos, para elaborar los 8 instrumentos archivisticos, adecuandolo la normatividad vigente a Nivel Nacional.</t>
  </si>
  <si>
    <t>Elaboracion 8 instrumentos archivisticos</t>
  </si>
  <si>
    <t>instrumentos archivisticos elaborados/instrumentos archivisticos programados</t>
  </si>
  <si>
    <t>1. Analizar, Elaborar y actualizar los 8 insctrumentos archivisticos.</t>
  </si>
  <si>
    <t>GRUPO DE ARCHIVO GENERAL</t>
  </si>
  <si>
    <t>2. Actualizar las tablas de retencion doicumental con base en la Ley General de Archivo.</t>
  </si>
  <si>
    <t>3. Organizar 2.700 ML de archivos (físico) con Hoja de control y sin hoja de control.</t>
  </si>
  <si>
    <t>4.Capacitar a 40 funcionarios en gestión documental a Nivel Nacional.</t>
  </si>
  <si>
    <t>Actualizar cuatro (4) procesos de apoyo</t>
  </si>
  <si>
    <t>No. de Caracterizaciones actualizadas</t>
  </si>
  <si>
    <t>Número de carcterizaciones actualizados / No Caracterizaciones programadas</t>
  </si>
  <si>
    <t>1. Alinear las funciones establecidas en el Decreto 823 y  la resolucion 1357 de 2017 a dos (2) procesos de apoyo de la entidad y articuladas con MIPG</t>
  </si>
  <si>
    <t>JEFE OFICINA ASESORA DE PLANEACIÓN</t>
  </si>
  <si>
    <t>2.Actualizar la documentacion asociada a la caracterizacion de los cuatro (4) procesos.</t>
  </si>
  <si>
    <r>
      <t xml:space="preserve">Mediante: </t>
    </r>
    <r>
      <rPr>
        <sz val="11"/>
        <color indexed="9"/>
        <rFont val="Arial Narrow"/>
        <family val="2"/>
      </rPr>
      <t xml:space="preserve"> Plan Estratégico de Tecnologías de la Información y las Comunicaciones PETI, Plan de Tratamiento de Riesgos de Seguridad y Privacidad de la Información, Plan de Seguridad y Privacidad de la Información, Plan Institucional de Archivos de la Entidad -PINAR, y Plan Anticorrupción y de Atención al Ciudadano</t>
    </r>
  </si>
  <si>
    <t>Implementar un sistema de Gobierno de Datos basado en la Arquitectura Orientada a Servicios - SOA para alcanzar una administración integral de la información, que facilite y reduzca los costos de gestión de la información para la entidad.</t>
  </si>
  <si>
    <t>Arquitectura tecnológica orientada a servicios integrada y articulada en el 100%</t>
  </si>
  <si>
    <t>Implementar una solucion para la Arquitectura de Interoperabilidad que permita administrar integralmente la información.</t>
  </si>
  <si>
    <t>Arquitectura Orientada a Servicios - SOA</t>
  </si>
  <si>
    <t>100% Arquitectura Orientada a Servicios - SOA</t>
  </si>
  <si>
    <t>1. Análisis y Diseño:
Determinar el alcance de la solución de interoperabilidad, detalle del flujo y reglas de negocio de Aerocivil, definición de servicios candidatos. Diseñar de la solución, dirigida con base a estándares, principios y convenciones establecidas para integración y/o interoperabilidad.</t>
  </si>
  <si>
    <t>DIRECTOR (A) DE INFORMÁTICA</t>
  </si>
  <si>
    <t xml:space="preserve">2. Desarrollo
Determinar las tecnologías sobre las cuales se construirán los componentes de la arquitectura y construirlos. </t>
  </si>
  <si>
    <t xml:space="preserve">3. Pruebas 
Probar y controlar la calidad de los servicios que son potencialmente módulos reutilizables en varios escenarios. </t>
  </si>
  <si>
    <t>4. Implantación
Definir las actividades que formen parte de esta fase, con base en las tecnologías específicas seleccionadas para el desarrollo.</t>
  </si>
  <si>
    <t>Implementar una estructura para la integración de aplicaciones utilizadas en la Aerocivil</t>
  </si>
  <si>
    <t>Integrar, articular y lograr la interoperabilidad interna y externa de 10 servicios y/o sistemas de información utilizados en la Aerocivil.</t>
  </si>
  <si>
    <t>Sistemas integrados</t>
  </si>
  <si>
    <t>Sistemas Integrados / Sistemas Proyectados para integración</t>
  </si>
  <si>
    <t>1. Diagnostico y evaluación por terceros del estado actual de integración de las aplicaciones.</t>
  </si>
  <si>
    <t>2. Establecer una hoja de ruta para la integración de las aplicaciones y sistemas de información</t>
  </si>
  <si>
    <t>3. Desarrollar la hoja de ruta para la interoperabilidad  e integración interna y externa de las aplicaciones y sistemas de información</t>
  </si>
  <si>
    <t>4. Implementar la hoja de ruta para la integración de las aplicaciones y sistemas de información.</t>
  </si>
  <si>
    <t>Generar cultura de uso y apropiación de las TIC.</t>
  </si>
  <si>
    <t>Incrementar en un 30% el uso y apropiación de los sistemas de información.</t>
  </si>
  <si>
    <t>Grado de confianza en los sistemas de información</t>
  </si>
  <si>
    <t xml:space="preserve">30% adicional de confianza a la encuesta base </t>
  </si>
  <si>
    <t>1. Encuesta línea base</t>
  </si>
  <si>
    <t>2. Construir política de veracidad o pertinencia de la información, que genere confianza en los sistemas.</t>
  </si>
  <si>
    <t>3. Realizar campañas de apropiación de las herramientas informáticas y su uso.</t>
  </si>
  <si>
    <t>4. Designar al veedor para la seguridad de la información</t>
  </si>
  <si>
    <t>5. Encuesta de evaluación de la campaña</t>
  </si>
  <si>
    <t>Fortalecer  el Sistema de Control Interno.</t>
  </si>
  <si>
    <t>Cerrar el 100% de hallazgos hasta la vigencia 2020.</t>
  </si>
  <si>
    <t xml:space="preserve">Fortalecer el Sistema de Control Interno para lograr el fenecimiento de la Cuenta Fiscal vigencia 2019 
</t>
  </si>
  <si>
    <t>Avance de la ejecución del Plan de Auditorías 2020 tendiente a fortalecer situaciones que impacten el Fenecimiento de la Cuenta Fiscal .</t>
  </si>
  <si>
    <t>Auditorías Ejecutadas/Auditorías Programadas*100</t>
  </si>
  <si>
    <t>1. Incluir en el Plan de Auditoria 2020,  auditorias de seguimiento a la gestión de los procesos que impactan el fenecimiento de la cuenta fiscal.</t>
  </si>
  <si>
    <t>JEFE OFICINA DE CONTROL INTERNO</t>
  </si>
  <si>
    <t>2. Ejecutar las auditorías de acuerdo con el plan aprobado para la vigencia 2020</t>
  </si>
  <si>
    <t xml:space="preserve">Fortalecer la gestión financiera a través de mejores prácticas </t>
  </si>
  <si>
    <t>Asegurar que los estados financieros y la ejecución presupuestal se ajusten a los parámetros exigidos por la Contaduría General de la Nación</t>
  </si>
  <si>
    <t>Socializar, sostener y mejorar la política de aseguramiento de la calidad de la información producto del proceso contable, para obtener estados financieros razonables.</t>
  </si>
  <si>
    <t>Margen razonable de error menor o igual al 5% del valor de las cuentas contables del Estado de Situación Financiera con la información de los procesos fuentes.</t>
  </si>
  <si>
    <t>Valor de Ajustes o Reclasificaciones Contables / Valor de Cuenta Contable Conciliada</t>
  </si>
  <si>
    <t>1. Sensibilización de la Política de aseguramiento de la calidad de la información producto del proceso contable adoptada mediante la Resolución No.04389 de diciembre 31 de 2019, en seis (6) sesiones de trabajo.</t>
  </si>
  <si>
    <t>DIRECTOR (A) FINANCIERA</t>
  </si>
  <si>
    <t>2. Conciliaciones de los elementos del Estado de Situación Financiera con los procesos fuentes</t>
  </si>
  <si>
    <t>Generar alertas sobre la ejecución presupuestal de la entidad, para facilitar la toma de decisiones oportunas que permitan optimizarla.</t>
  </si>
  <si>
    <t xml:space="preserve">Cumplimiento en la ejecución acumulada del presupuesto de gastos de inversión. </t>
  </si>
  <si>
    <t xml:space="preserve">Ejecución mensual acumulada del presupuesto de gastos de inversión / Meta de ejecución  mensual acumulada del presupuesto de gastos de inversión determinada por la entidad. </t>
  </si>
  <si>
    <t>1. Revisión mensual de avance del presupuesto de gastos de inversión frente a la debida ejecución presupuestal de la entidad.</t>
  </si>
  <si>
    <t>2. Revisión mensual de avance de la ejecución presupuestal de gastos de inversión frente a lo programado en el PAA</t>
  </si>
  <si>
    <t>3. Revision y actualizacion de procedimientos y formatos que conforman la gestión financiera</t>
  </si>
  <si>
    <t>Adoptar una política de gestión del riesgo integral, que contemple acciones de mitigación o adopción del riesgo y evalué el costo residual del riesgo asumido.</t>
  </si>
  <si>
    <t>Implementar el 100% de la política de gestión del riesgo integral en los procesos.</t>
  </si>
  <si>
    <t>Adoptar, implementar y hacer seguimiento de la política de gestión del riesgo integral en los procesos</t>
  </si>
  <si>
    <t xml:space="preserve">Implementación de la política de gestión del riesgo integral en los procesos en un 100% </t>
  </si>
  <si>
    <t>Política de gestión del riesgo integral en los procesos implementada en un 100%</t>
  </si>
  <si>
    <t>1. Socializar la politica de gestión del riesgo integral en los procesos.</t>
  </si>
  <si>
    <t xml:space="preserve">DIRECTOR (A) GENERAL
JEFE OFCINA ASESORA DE PLANEACIÓN </t>
  </si>
  <si>
    <t>2. Implementar la politica de gestión del riesgo integral en los procesos.</t>
  </si>
  <si>
    <t>Revisar y actualizar la Política Anticorrupción y de Atención al Ciudadano</t>
  </si>
  <si>
    <t>Implementar el 100% de la política de anticorrupción.</t>
  </si>
  <si>
    <t>Un (1) Documento de  "Agenda por la Transparencia" elaborado y gestionado ante  la Secretaría de Transparencia de la Presidencia de la República dirigido a implementar la Política Anticorrupción y de Atención al Ciudadano.</t>
  </si>
  <si>
    <t>Documento de  "Agenda por la Transparencia" elaborado y gestionado ante  la Secretaría de Transparencia de la Presidencia de la República dirigido a implementar la Política Anticorrupción y de Atención al Ciudadano.</t>
  </si>
  <si>
    <t xml:space="preserve">Número de Documentos de  "Agenda por la Transparencia" </t>
  </si>
  <si>
    <t>1 Un Documento se encuentra a un 50%</t>
  </si>
  <si>
    <t>1. Documentar los compromisos institucionales  en el marco de una  "Agenda por la Transparencia" de la Aerocivil 2021-2022 dirigida a implementar la Política Anticorrupción y de Atención al Ciudadano.</t>
  </si>
  <si>
    <t>2. Formalizar ante Comité institucional de Gestion y desempeño   la  "Agenda por la Transparencia"  de la Aerocivil 2021-2022 y socializar  la  Política Anticorrupción y de Atención al Ciudadano.</t>
  </si>
  <si>
    <t>3. Gestionar la suscripción de  la "Agenda de compromisos  por la Transparencia" ante  la Secretaría de Transparencia de la Presidencia de la República, dirigida a implementar la Política Anticorrupción y de Atención al Ciudadano.</t>
  </si>
  <si>
    <t>Revisar y fortalecer la gestión jurídica, teniendo en cuenta los aspectos misionales y de apoyo de la entidad</t>
  </si>
  <si>
    <t>Implementar el 100% del Plan de Acción para mitigar el daño antijurídico.</t>
  </si>
  <si>
    <t>Implementar el 50% de los tres (3) mecanismos del Plan de Acción de la política para mitigar el daño antijurídico 2020-2021.</t>
  </si>
  <si>
    <t xml:space="preserve">Porcentaje de mecanismos implementados para mitigar el daño antijuridico </t>
  </si>
  <si>
    <t>Numero de mecanismos ejecutados en la vigencia/ numero de mecanismos programados en la vigencia</t>
  </si>
  <si>
    <t>1. Revisar los resultados de la implementación del plan de acción para mitigar el daño antijuridico del año 2019</t>
  </si>
  <si>
    <t>JEFE OFICINA ASESORA JURÍDICA</t>
  </si>
  <si>
    <t>2. Revisión y aprobación del acto administrativo que se encuentra proyectando el grupo de Atención al Ciudadano, el cual recogerá la reglamentación que contenga el procedimiento interno para el tramite de la respuesta al derecho de petición  y las consecuencias que se deriven del incumplimiento tanto para la Entidad como para los funcionarios (Mecanismo 1)</t>
  </si>
  <si>
    <t>3. Verificar la realización de las capacitaciones  semestrales  programadas por la Dirección Administrativa, dirigidas a los supervisores de los contratos. (Mecanismo 2)</t>
  </si>
  <si>
    <t>4. Verificar la realización de las capacitaciones  semestrales  programadas por la Dirección Administrativa, dirigidas  los funcionarios encargados de realizar los estudios previos de los contratos. (Mecanismo 3).</t>
  </si>
  <si>
    <t>5. Informar al Comité Directivo del estado del tramite de los derechos de petición al interior de la entidad, de acuerdo al informe solicitado al Grupo de atención  al ciudadano.</t>
  </si>
  <si>
    <t>Fortalecer el proceso de control asociado al cumplimiento de las obligaciones y el estado de los procesos incluyendo un control efectivo de los pagos de las obligaciones.</t>
  </si>
  <si>
    <t>Implementar y actualizar al 100% de la matriz de pagos de Sentencias y Conciliaciones.</t>
  </si>
  <si>
    <t>Realizar actualización y seguimiento a la matriz de pagos de Sentencias y Conciliaciones.</t>
  </si>
  <si>
    <t>Actualizacion y seguimietno de la matriz de pagos de Sentencias y Conciliaciones al 100%</t>
  </si>
  <si>
    <t>Matriz actualizada al 100%</t>
  </si>
  <si>
    <t>100% con corte al 30 de junio</t>
  </si>
  <si>
    <t>1. Actualizar la matriz de pagos de Sentencias y Conciliaciones.</t>
  </si>
  <si>
    <t xml:space="preserve">
JEFE OFICINA ASESORA JURIDICA</t>
  </si>
  <si>
    <t>2. Realizar seguimiento la matriz de pagos de Sentencias y Conciliaciones.</t>
  </si>
  <si>
    <t>Fortalecer la coordinación de las Direcciones Regionales con el nivel central mediante una comunicación permanente a través de los puntos de contacto oficiales</t>
  </si>
  <si>
    <t xml:space="preserve">1 Ejecutar al 100% los recursos asignados de acuerdo a la programación concertada con el nivel central, con cada una de las regionales Aeronáuticas.
2 Implementar un Plan de acción que dé cumplimiento al 100% los lineamientos del Sistema Integrado de Gestión - SIG </t>
  </si>
  <si>
    <t>Identificar mediante los informes mensuales de gestión de cada Regional los aspectos relevantes, logros, riesgos y los aspectos a mejorar</t>
  </si>
  <si>
    <t>Informes de gestión mensuales por Regional</t>
  </si>
  <si>
    <t>Informes rendidos / 12</t>
  </si>
  <si>
    <t>1. Elaborar informe (Regional ANTIOQUIA)</t>
  </si>
  <si>
    <t>DIRECTOR (A) REGIONAL AERONAUTICO</t>
  </si>
  <si>
    <t>2. Remitir Informe</t>
  </si>
  <si>
    <t>1. Elaborar informe (Regional ATLANTICO)</t>
  </si>
  <si>
    <t>1. Elaborar informe (Regional CUNDINAMARCA)</t>
  </si>
  <si>
    <t>1. Elaborar informe (Regional META)</t>
  </si>
  <si>
    <t>1. Elaborar informe (Regional NORTE DE SANTANDER)</t>
  </si>
  <si>
    <t>1. Elaborar informe (Regional VALLE DEL CAUCA)</t>
  </si>
  <si>
    <t>Definir el Plan de Acción 2021 y 2022 a seguir para cumplir los compromisos del PEI 2022</t>
  </si>
  <si>
    <t xml:space="preserve">SECRETARIO (A) GENERAL </t>
  </si>
  <si>
    <t>PROGRAMADO</t>
  </si>
  <si>
    <t>EJECUTADO</t>
  </si>
  <si>
    <t>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</si>
</sst>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5" x14ac:knownFonts="1">
    <font>
      <sz val="11"/>
      <color theme="1"/>
      <name val="Calibri"/>
      <family val="2"/>
      <scheme val="minor"/>
    </font>
    <font>
      <sz val="11"/>
      <color theme="1"/>
      <name val="Calibri"/>
      <family val="2"/>
      <scheme val="minor"/>
    </font>
    <font>
      <sz val="11"/>
      <color theme="0"/>
      <name val="Calibri"/>
      <family val="2"/>
      <scheme val="minor"/>
    </font>
    <font>
      <b/>
      <sz val="18"/>
      <color theme="0"/>
      <name val="Arial Narrow"/>
      <family val="2"/>
    </font>
    <font>
      <sz val="11"/>
      <color theme="1"/>
      <name val="Arial Narrow"/>
      <family val="2"/>
    </font>
    <font>
      <b/>
      <sz val="11"/>
      <color theme="0"/>
      <name val="Arial Narrow"/>
      <family val="2"/>
    </font>
    <font>
      <b/>
      <sz val="12"/>
      <color theme="0"/>
      <name val="Arial Narrow"/>
      <family val="2"/>
    </font>
    <font>
      <b/>
      <sz val="24"/>
      <color rgb="FF0070C0"/>
      <name val="Arial Narrow"/>
      <family val="2"/>
    </font>
    <font>
      <b/>
      <sz val="14"/>
      <color theme="1"/>
      <name val="Arial Narrow"/>
      <family val="2"/>
    </font>
    <font>
      <sz val="22"/>
      <color rgb="FFFF0000"/>
      <name val="Arial Narrow"/>
      <family val="2"/>
    </font>
    <font>
      <sz val="14"/>
      <name val="Arial Narrow"/>
      <family val="2"/>
    </font>
    <font>
      <b/>
      <sz val="24"/>
      <color theme="0"/>
      <name val="Arial Narrow"/>
      <family val="2"/>
    </font>
    <font>
      <b/>
      <sz val="14"/>
      <color theme="0"/>
      <name val="Arial Narrow"/>
      <family val="2"/>
    </font>
    <font>
      <sz val="10"/>
      <name val="Arial Narrow"/>
      <family val="2"/>
    </font>
    <font>
      <b/>
      <sz val="8"/>
      <color theme="0"/>
      <name val="Arial Narrow"/>
      <family val="2"/>
    </font>
    <font>
      <sz val="18"/>
      <color theme="1"/>
      <name val="Arial Narrow"/>
      <family val="2"/>
    </font>
    <font>
      <b/>
      <sz val="26"/>
      <name val="Arial Narrow"/>
      <family val="2"/>
    </font>
    <font>
      <b/>
      <sz val="16"/>
      <color theme="0"/>
      <name val="Arial Narrow"/>
      <family val="2"/>
    </font>
    <font>
      <b/>
      <sz val="10"/>
      <color theme="0"/>
      <name val="Arial Narrow"/>
      <family val="2"/>
    </font>
    <font>
      <b/>
      <sz val="9"/>
      <color theme="0"/>
      <name val="Arial Narrow"/>
      <family val="2"/>
    </font>
    <font>
      <sz val="12"/>
      <name val="Arial Narrow"/>
      <family val="2"/>
    </font>
    <font>
      <sz val="14"/>
      <color theme="1"/>
      <name val="Arial Narrow"/>
      <family val="2"/>
    </font>
    <font>
      <b/>
      <sz val="22"/>
      <color rgb="FFFF0000"/>
      <name val="Arial Narrow"/>
      <family val="2"/>
    </font>
    <font>
      <b/>
      <sz val="24"/>
      <color rgb="FFFF0000"/>
      <name val="Arial Narrow"/>
      <family val="2"/>
    </font>
    <font>
      <b/>
      <sz val="10"/>
      <color theme="1"/>
      <name val="Arial Narrow"/>
      <family val="2"/>
    </font>
    <font>
      <b/>
      <sz val="12"/>
      <color theme="1"/>
      <name val="Arial Narrow"/>
      <family val="2"/>
    </font>
    <font>
      <sz val="12"/>
      <color theme="1"/>
      <name val="Arial Narrow"/>
      <family val="2"/>
    </font>
    <font>
      <b/>
      <sz val="22"/>
      <color theme="1"/>
      <name val="Arial Narrow"/>
      <family val="2"/>
    </font>
    <font>
      <b/>
      <sz val="9"/>
      <name val="Arial Narrow"/>
      <family val="2"/>
    </font>
    <font>
      <sz val="8"/>
      <color theme="1"/>
      <name val="Arial Narrow"/>
      <family val="2"/>
    </font>
    <font>
      <b/>
      <sz val="14"/>
      <name val="Arial Narrow"/>
      <family val="2"/>
    </font>
    <font>
      <b/>
      <sz val="12"/>
      <color rgb="FFFF0000"/>
      <name val="Arial Narrow"/>
      <family val="2"/>
    </font>
    <font>
      <sz val="10"/>
      <color theme="1"/>
      <name val="Arial Narrow"/>
      <family val="2"/>
    </font>
    <font>
      <sz val="11"/>
      <color rgb="FFFF0000"/>
      <name val="Arial Narrow"/>
      <family val="2"/>
    </font>
    <font>
      <u/>
      <sz val="14"/>
      <name val="Arial Narrow"/>
      <family val="2"/>
    </font>
    <font>
      <sz val="10"/>
      <color rgb="FF000000"/>
      <name val="Arial Narrow"/>
      <family val="2"/>
    </font>
    <font>
      <b/>
      <sz val="22"/>
      <color theme="4"/>
      <name val="Arial Narrow"/>
      <family val="2"/>
    </font>
    <font>
      <sz val="9"/>
      <name val="Arial Narrow"/>
      <family val="2"/>
    </font>
    <font>
      <sz val="9"/>
      <name val="Arial"/>
      <family val="2"/>
    </font>
    <font>
      <b/>
      <sz val="10"/>
      <color theme="4"/>
      <name val="Arial Narrow"/>
      <family val="2"/>
    </font>
    <font>
      <sz val="10"/>
      <name val="Arial"/>
      <family val="2"/>
    </font>
    <font>
      <sz val="11"/>
      <color indexed="9"/>
      <name val="Arial Narrow"/>
      <family val="2"/>
    </font>
    <font>
      <sz val="12"/>
      <color indexed="8"/>
      <name val="Arial Narrow"/>
      <family val="2"/>
    </font>
    <font>
      <b/>
      <sz val="12"/>
      <name val="Arial Narrow"/>
      <family val="2"/>
    </font>
    <font>
      <b/>
      <sz val="22"/>
      <color theme="8" tint="-0.249977111117893"/>
      <name val="Arial Narrow"/>
      <family val="2"/>
    </font>
    <font>
      <sz val="10"/>
      <color theme="0"/>
      <name val="Arial Narrow"/>
      <family val="2"/>
    </font>
    <font>
      <sz val="22"/>
      <color theme="1"/>
      <name val="Arial Narrow"/>
      <family val="2"/>
    </font>
    <font>
      <sz val="24"/>
      <color theme="1"/>
      <name val="Arial Narrow"/>
      <family val="2"/>
    </font>
    <font>
      <sz val="24"/>
      <color rgb="FFFF0000"/>
      <name val="Arial Narrow"/>
      <family val="2"/>
    </font>
    <font>
      <b/>
      <sz val="9"/>
      <color indexed="81"/>
      <name val="Tahoma"/>
      <family val="2"/>
    </font>
    <font>
      <sz val="9"/>
      <color indexed="81"/>
      <name val="Tahoma"/>
      <family val="2"/>
    </font>
    <font>
      <b/>
      <sz val="9"/>
      <color indexed="8"/>
      <name val="Tahoma"/>
      <family val="2"/>
    </font>
    <font>
      <sz val="9"/>
      <color indexed="8"/>
      <name val="Tahoma"/>
      <family val="2"/>
    </font>
    <font>
      <b/>
      <sz val="14"/>
      <color indexed="81"/>
      <name val="Tahoma"/>
      <family val="2"/>
    </font>
    <font>
      <sz val="14"/>
      <color indexed="81"/>
      <name val="Tahoma"/>
      <family val="2"/>
    </font>
  </fonts>
  <fills count="24">
    <fill>
      <patternFill patternType="none"/>
    </fill>
    <fill>
      <patternFill patternType="gray125"/>
    </fill>
    <fill>
      <patternFill patternType="solid">
        <fgColor theme="4"/>
      </patternFill>
    </fill>
    <fill>
      <patternFill patternType="solid">
        <fgColor theme="8"/>
      </patternFill>
    </fill>
    <fill>
      <patternFill patternType="solid">
        <fgColor theme="8" tint="-0.499984740745262"/>
        <bgColor indexed="64"/>
      </patternFill>
    </fill>
    <fill>
      <patternFill patternType="solid">
        <fgColor theme="0"/>
        <bgColor indexed="64"/>
      </patternFill>
    </fill>
    <fill>
      <patternFill patternType="solid">
        <fgColor theme="1" tint="0.499984740745262"/>
        <bgColor indexed="64"/>
      </patternFill>
    </fill>
    <fill>
      <patternFill patternType="solid">
        <fgColor rgb="FFFFC000"/>
        <bgColor indexed="64"/>
      </patternFill>
    </fill>
    <fill>
      <patternFill patternType="solid">
        <fgColor rgb="FFFF00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CC"/>
        <bgColor indexed="64"/>
      </patternFill>
    </fill>
    <fill>
      <patternFill patternType="solid">
        <fgColor theme="3" tint="0.79998168889431442"/>
        <bgColor indexed="64"/>
      </patternFill>
    </fill>
    <fill>
      <patternFill patternType="solid">
        <fgColor rgb="FFD6DBE4"/>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8" tint="0.79998168889431442"/>
        <bgColor indexed="64"/>
      </patternFill>
    </fill>
    <fill>
      <patternFill patternType="solid">
        <fgColor rgb="FF00B050"/>
        <bgColor indexed="64"/>
      </patternFill>
    </fill>
  </fills>
  <borders count="107">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diagonal/>
    </border>
    <border>
      <left style="medium">
        <color indexed="64"/>
      </left>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bottom/>
      <diagonal/>
    </border>
    <border>
      <left style="hair">
        <color indexed="64"/>
      </left>
      <right style="medium">
        <color indexed="64"/>
      </right>
      <top/>
      <bottom/>
      <diagonal/>
    </border>
    <border>
      <left style="thin">
        <color indexed="64"/>
      </left>
      <right style="medium">
        <color indexed="64"/>
      </right>
      <top/>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bottom style="medium">
        <color indexed="64"/>
      </bottom>
      <diagonal/>
    </border>
    <border>
      <left style="hair">
        <color indexed="64"/>
      </left>
      <right/>
      <top style="medium">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thin">
        <color indexed="64"/>
      </left>
      <right/>
      <top style="hair">
        <color indexed="64"/>
      </top>
      <bottom/>
      <diagonal/>
    </border>
    <border>
      <left style="hair">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rgb="FF000000"/>
      </top>
      <bottom/>
      <diagonal/>
    </border>
    <border>
      <left style="thin">
        <color indexed="64"/>
      </left>
      <right style="thin">
        <color indexed="64"/>
      </right>
      <top/>
      <bottom style="medium">
        <color rgb="FF000000"/>
      </bottom>
      <diagonal/>
    </border>
    <border>
      <left style="medium">
        <color indexed="64"/>
      </left>
      <right style="medium">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style="hair">
        <color indexed="64"/>
      </bottom>
      <diagonal/>
    </border>
    <border>
      <left/>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medium">
        <color rgb="FF000000"/>
      </top>
      <bottom/>
      <diagonal/>
    </border>
    <border>
      <left style="hair">
        <color indexed="64"/>
      </left>
      <right style="thin">
        <color indexed="64"/>
      </right>
      <top style="hair">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top style="hair">
        <color indexed="64"/>
      </top>
      <bottom style="medium">
        <color indexed="64"/>
      </bottom>
      <diagonal/>
    </border>
  </borders>
  <cellStyleXfs count="5">
    <xf numFmtId="0" fontId="0" fillId="0" borderId="0"/>
    <xf numFmtId="9"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40" fillId="0" borderId="0"/>
  </cellStyleXfs>
  <cellXfs count="1039">
    <xf numFmtId="0" fontId="0" fillId="0" borderId="0" xfId="0"/>
    <xf numFmtId="0" fontId="3" fillId="4" borderId="1" xfId="3" applyFont="1" applyFill="1" applyBorder="1" applyAlignment="1">
      <alignment horizontal="center" vertical="center" wrapText="1"/>
    </xf>
    <xf numFmtId="0" fontId="3" fillId="4" borderId="0" xfId="3" applyFont="1" applyFill="1" applyBorder="1" applyAlignment="1">
      <alignment horizontal="center" vertical="center" wrapText="1"/>
    </xf>
    <xf numFmtId="0" fontId="4" fillId="5" borderId="0" xfId="0" applyFont="1" applyFill="1"/>
    <xf numFmtId="0" fontId="4" fillId="0" borderId="0" xfId="0" applyFont="1"/>
    <xf numFmtId="0" fontId="5" fillId="0" borderId="0" xfId="3" applyFont="1" applyFill="1" applyBorder="1" applyAlignment="1">
      <alignment horizontal="center" vertical="center" wrapText="1"/>
    </xf>
    <xf numFmtId="0" fontId="6" fillId="0" borderId="0" xfId="3" applyFont="1" applyFill="1" applyBorder="1" applyAlignment="1">
      <alignment horizontal="center" vertical="center" wrapText="1"/>
    </xf>
    <xf numFmtId="0" fontId="7" fillId="0" borderId="0" xfId="3" applyFont="1" applyFill="1" applyBorder="1" applyAlignment="1">
      <alignment horizontal="center" vertical="center" wrapText="1"/>
    </xf>
    <xf numFmtId="0" fontId="8" fillId="0" borderId="0" xfId="3" applyFont="1" applyFill="1" applyBorder="1" applyAlignment="1">
      <alignment horizontal="left"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3" applyFont="1" applyFill="1" applyBorder="1" applyAlignment="1">
      <alignment horizontal="left" vertical="center" wrapText="1"/>
    </xf>
    <xf numFmtId="0" fontId="11" fillId="0" borderId="0" xfId="3" applyFont="1" applyFill="1" applyBorder="1" applyAlignment="1">
      <alignment horizontal="center" vertical="center" wrapText="1"/>
    </xf>
    <xf numFmtId="0" fontId="12" fillId="0" borderId="0" xfId="3" applyFont="1" applyFill="1" applyBorder="1" applyAlignment="1">
      <alignment horizontal="center" vertical="center" wrapText="1"/>
    </xf>
    <xf numFmtId="0" fontId="12" fillId="0" borderId="0" xfId="3" applyFont="1" applyFill="1" applyBorder="1" applyAlignment="1">
      <alignment horizontal="left" vertical="center" wrapText="1"/>
    </xf>
    <xf numFmtId="0" fontId="3" fillId="0" borderId="0" xfId="3" applyFont="1" applyFill="1" applyBorder="1" applyAlignment="1">
      <alignment horizontal="center" vertical="center" wrapText="1"/>
    </xf>
    <xf numFmtId="0" fontId="13" fillId="0" borderId="0"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2" fillId="0" borderId="0" xfId="3" applyFont="1" applyFill="1" applyBorder="1" applyAlignment="1">
      <alignment horizontal="center" vertical="center" textRotation="90" wrapText="1"/>
    </xf>
    <xf numFmtId="0" fontId="15" fillId="0" borderId="0" xfId="0" applyFont="1"/>
    <xf numFmtId="0" fontId="5" fillId="6" borderId="2"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5"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5" xfId="0" applyFont="1" applyFill="1" applyBorder="1" applyAlignment="1">
      <alignment horizontal="center" vertical="center"/>
    </xf>
    <xf numFmtId="0" fontId="16" fillId="7" borderId="3" xfId="0" applyFont="1" applyFill="1" applyBorder="1" applyAlignment="1">
      <alignment horizontal="center" vertical="center"/>
    </xf>
    <xf numFmtId="0" fontId="16" fillId="7" borderId="4" xfId="0" applyFont="1" applyFill="1" applyBorder="1" applyAlignment="1">
      <alignment horizontal="center" vertical="center"/>
    </xf>
    <xf numFmtId="0" fontId="16" fillId="7" borderId="5" xfId="0" applyFont="1" applyFill="1" applyBorder="1" applyAlignment="1">
      <alignment horizontal="center" vertical="center"/>
    </xf>
    <xf numFmtId="0" fontId="4" fillId="5" borderId="0" xfId="0" applyFont="1" applyFill="1" applyAlignment="1">
      <alignment horizontal="center" vertical="center"/>
    </xf>
    <xf numFmtId="0" fontId="4" fillId="0" borderId="0" xfId="0" applyFont="1" applyAlignment="1">
      <alignment horizontal="center" vertical="center"/>
    </xf>
    <xf numFmtId="0" fontId="12" fillId="4" borderId="6" xfId="2" applyFont="1" applyFill="1" applyBorder="1" applyAlignment="1">
      <alignment horizontal="center" vertical="center" wrapText="1"/>
    </xf>
    <xf numFmtId="0" fontId="17" fillId="4" borderId="6" xfId="2" applyFont="1" applyFill="1" applyBorder="1" applyAlignment="1">
      <alignment horizontal="center" vertical="center" wrapText="1"/>
    </xf>
    <xf numFmtId="0" fontId="5" fillId="4" borderId="6" xfId="2" applyFont="1" applyFill="1" applyBorder="1" applyAlignment="1">
      <alignment horizontal="center" vertical="center" wrapText="1"/>
    </xf>
    <xf numFmtId="0" fontId="12" fillId="4" borderId="7" xfId="2" applyFont="1" applyFill="1" applyBorder="1" applyAlignment="1">
      <alignment horizontal="center" vertical="center" wrapText="1"/>
    </xf>
    <xf numFmtId="0" fontId="12" fillId="4" borderId="8" xfId="2" applyFont="1" applyFill="1" applyBorder="1" applyAlignment="1">
      <alignment horizontal="center" vertical="center" wrapText="1"/>
    </xf>
    <xf numFmtId="0" fontId="5" fillId="4" borderId="8" xfId="2" applyFont="1" applyFill="1" applyBorder="1" applyAlignment="1">
      <alignment horizontal="center" vertical="center" wrapText="1"/>
    </xf>
    <xf numFmtId="0" fontId="14" fillId="4" borderId="3" xfId="2" applyFont="1" applyFill="1" applyBorder="1" applyAlignment="1">
      <alignment horizontal="center" vertical="center" wrapText="1"/>
    </xf>
    <xf numFmtId="0" fontId="14" fillId="4" borderId="5" xfId="2" applyFont="1" applyFill="1" applyBorder="1" applyAlignment="1">
      <alignment horizontal="center" vertical="center" wrapText="1"/>
    </xf>
    <xf numFmtId="17" fontId="6" fillId="4" borderId="9" xfId="2" applyNumberFormat="1" applyFont="1" applyFill="1" applyBorder="1" applyAlignment="1">
      <alignment horizontal="center" vertical="center" wrapText="1"/>
    </xf>
    <xf numFmtId="0" fontId="6" fillId="4" borderId="9" xfId="2" applyFont="1" applyFill="1" applyBorder="1" applyAlignment="1">
      <alignment horizontal="center" vertical="center" wrapText="1"/>
    </xf>
    <xf numFmtId="0" fontId="18" fillId="4" borderId="9" xfId="2" applyFont="1" applyFill="1" applyBorder="1" applyAlignment="1">
      <alignment horizontal="center" vertical="center" wrapText="1"/>
    </xf>
    <xf numFmtId="0" fontId="18" fillId="4" borderId="10" xfId="2" applyFont="1" applyFill="1" applyBorder="1" applyAlignment="1">
      <alignment horizontal="center" vertical="center" wrapText="1"/>
    </xf>
    <xf numFmtId="0" fontId="19" fillId="4" borderId="9" xfId="2" applyFont="1" applyFill="1" applyBorder="1" applyAlignment="1">
      <alignment horizontal="center" vertical="center" wrapText="1"/>
    </xf>
    <xf numFmtId="0" fontId="19" fillId="4" borderId="0" xfId="2" applyFont="1" applyFill="1" applyBorder="1" applyAlignment="1">
      <alignment horizontal="center" vertical="center" wrapText="1"/>
    </xf>
    <xf numFmtId="0" fontId="19" fillId="4" borderId="11" xfId="2" applyFont="1" applyFill="1" applyBorder="1" applyAlignment="1">
      <alignment horizontal="center" vertical="center" wrapText="1"/>
    </xf>
    <xf numFmtId="0" fontId="19" fillId="4" borderId="10" xfId="2" applyFont="1" applyFill="1" applyBorder="1" applyAlignment="1">
      <alignment horizontal="center" vertical="center" wrapText="1"/>
    </xf>
    <xf numFmtId="0" fontId="18" fillId="4" borderId="3" xfId="2" applyFont="1" applyFill="1" applyBorder="1" applyAlignment="1">
      <alignment horizontal="center" vertical="center" wrapText="1"/>
    </xf>
    <xf numFmtId="0" fontId="18" fillId="4" borderId="5" xfId="2" applyFont="1" applyFill="1" applyBorder="1" applyAlignment="1">
      <alignment horizontal="center" vertical="center" wrapText="1"/>
    </xf>
    <xf numFmtId="0" fontId="14" fillId="8" borderId="10" xfId="2" applyFont="1" applyFill="1" applyBorder="1" applyAlignment="1">
      <alignment horizontal="center" vertical="center" wrapText="1"/>
    </xf>
    <xf numFmtId="0" fontId="5" fillId="4" borderId="2" xfId="2" applyFont="1" applyFill="1" applyBorder="1" applyAlignment="1">
      <alignment horizontal="center" vertical="center" wrapText="1"/>
    </xf>
    <xf numFmtId="0" fontId="20" fillId="9" borderId="12" xfId="2" applyFont="1" applyFill="1" applyBorder="1" applyAlignment="1">
      <alignment horizontal="center" vertical="center" wrapText="1"/>
    </xf>
    <xf numFmtId="0" fontId="7" fillId="9" borderId="12" xfId="2" applyFont="1" applyFill="1" applyBorder="1" applyAlignment="1">
      <alignment horizontal="center" vertical="center" wrapText="1"/>
    </xf>
    <xf numFmtId="0" fontId="21" fillId="9" borderId="12" xfId="2" applyFont="1" applyFill="1" applyBorder="1" applyAlignment="1">
      <alignment horizontal="left" vertical="center" wrapText="1"/>
    </xf>
    <xf numFmtId="0" fontId="22" fillId="9" borderId="12" xfId="0" applyFont="1" applyFill="1" applyBorder="1" applyAlignment="1">
      <alignment horizontal="center" vertical="center" wrapText="1"/>
    </xf>
    <xf numFmtId="0" fontId="10" fillId="9" borderId="12" xfId="0" applyFont="1" applyFill="1" applyBorder="1" applyAlignment="1">
      <alignment horizontal="center" vertical="center" wrapText="1"/>
    </xf>
    <xf numFmtId="0" fontId="10" fillId="9" borderId="13" xfId="0" applyFont="1" applyFill="1" applyBorder="1" applyAlignment="1">
      <alignment horizontal="left" vertical="center" wrapText="1"/>
    </xf>
    <xf numFmtId="0" fontId="23" fillId="9" borderId="14" xfId="0" applyFont="1" applyFill="1" applyBorder="1" applyAlignment="1">
      <alignment horizontal="center" vertical="center"/>
    </xf>
    <xf numFmtId="0" fontId="10" fillId="9" borderId="14" xfId="0" applyFont="1" applyFill="1" applyBorder="1" applyAlignment="1">
      <alignment horizontal="center" vertical="center" wrapText="1"/>
    </xf>
    <xf numFmtId="10" fontId="10" fillId="9" borderId="14" xfId="2" applyNumberFormat="1" applyFont="1" applyFill="1" applyBorder="1" applyAlignment="1">
      <alignment horizontal="center" vertical="center" wrapText="1"/>
    </xf>
    <xf numFmtId="0" fontId="10" fillId="9" borderId="14" xfId="0" applyFont="1" applyFill="1" applyBorder="1" applyAlignment="1">
      <alignment horizontal="left" vertical="center" wrapText="1"/>
    </xf>
    <xf numFmtId="164" fontId="10" fillId="9" borderId="14" xfId="1" applyNumberFormat="1" applyFont="1" applyFill="1" applyBorder="1" applyAlignment="1">
      <alignment horizontal="center" vertical="center" wrapText="1"/>
    </xf>
    <xf numFmtId="0" fontId="24" fillId="0" borderId="15" xfId="0" applyFont="1" applyBorder="1" applyAlignment="1">
      <alignment horizontal="center" vertical="center"/>
    </xf>
    <xf numFmtId="10" fontId="25" fillId="0" borderId="13" xfId="0" applyNumberFormat="1" applyFont="1" applyBorder="1" applyAlignment="1">
      <alignment horizontal="center" vertical="center"/>
    </xf>
    <xf numFmtId="10" fontId="25" fillId="0" borderId="16" xfId="0" applyNumberFormat="1" applyFont="1" applyBorder="1" applyAlignment="1">
      <alignment horizontal="center" vertical="center"/>
    </xf>
    <xf numFmtId="10" fontId="25" fillId="0" borderId="17" xfId="0" applyNumberFormat="1" applyFont="1" applyBorder="1" applyAlignment="1">
      <alignment horizontal="center" vertical="center"/>
    </xf>
    <xf numFmtId="10" fontId="26" fillId="0" borderId="13" xfId="1" applyNumberFormat="1" applyFont="1" applyBorder="1" applyAlignment="1">
      <alignment horizontal="center" vertical="center"/>
    </xf>
    <xf numFmtId="10" fontId="26" fillId="0" borderId="14" xfId="1" applyNumberFormat="1" applyFont="1" applyBorder="1" applyAlignment="1">
      <alignment horizontal="center" vertical="center"/>
    </xf>
    <xf numFmtId="10" fontId="25" fillId="0" borderId="18" xfId="1" applyNumberFormat="1" applyFont="1" applyBorder="1" applyAlignment="1">
      <alignment horizontal="center" vertical="center"/>
    </xf>
    <xf numFmtId="10" fontId="8" fillId="10" borderId="2" xfId="1" applyNumberFormat="1" applyFont="1" applyFill="1" applyBorder="1" applyAlignment="1">
      <alignment horizontal="center" vertical="center"/>
    </xf>
    <xf numFmtId="10" fontId="8" fillId="0" borderId="12" xfId="1" applyNumberFormat="1" applyFont="1" applyFill="1" applyBorder="1" applyAlignment="1">
      <alignment horizontal="center" vertical="center"/>
    </xf>
    <xf numFmtId="10" fontId="8" fillId="10" borderId="19" xfId="1" applyNumberFormat="1" applyFont="1" applyFill="1" applyBorder="1" applyAlignment="1">
      <alignment horizontal="center" vertical="center"/>
    </xf>
    <xf numFmtId="10" fontId="8" fillId="0" borderId="15" xfId="1" applyNumberFormat="1" applyFont="1" applyFill="1" applyBorder="1" applyAlignment="1">
      <alignment horizontal="center" vertical="center"/>
    </xf>
    <xf numFmtId="10" fontId="8" fillId="0" borderId="12" xfId="1" applyNumberFormat="1" applyFont="1" applyBorder="1" applyAlignment="1">
      <alignment horizontal="center" vertical="center"/>
    </xf>
    <xf numFmtId="10" fontId="27" fillId="11" borderId="12" xfId="1" applyNumberFormat="1" applyFont="1" applyFill="1" applyBorder="1" applyAlignment="1">
      <alignment horizontal="center" vertical="center" textRotation="90"/>
    </xf>
    <xf numFmtId="0" fontId="28" fillId="9" borderId="12" xfId="2" applyFont="1" applyFill="1" applyBorder="1" applyAlignment="1">
      <alignment horizontal="center" vertical="center" wrapText="1"/>
    </xf>
    <xf numFmtId="0" fontId="29" fillId="0" borderId="20" xfId="0" applyFont="1" applyBorder="1"/>
    <xf numFmtId="0" fontId="24" fillId="0" borderId="12" xfId="0" applyFont="1" applyBorder="1" applyAlignment="1">
      <alignment horizontal="center" vertical="center" wrapText="1"/>
    </xf>
    <xf numFmtId="0" fontId="30" fillId="9" borderId="12" xfId="2" applyFont="1" applyFill="1" applyBorder="1" applyAlignment="1">
      <alignment horizontal="center" vertical="center" textRotation="90" wrapText="1"/>
    </xf>
    <xf numFmtId="0" fontId="18" fillId="4" borderId="6" xfId="2" applyFont="1" applyFill="1" applyBorder="1" applyAlignment="1">
      <alignment horizontal="center" vertical="center" wrapText="1"/>
    </xf>
    <xf numFmtId="0" fontId="4" fillId="12" borderId="0" xfId="0" applyFont="1" applyFill="1"/>
    <xf numFmtId="0" fontId="5" fillId="4" borderId="1" xfId="2" applyFont="1" applyFill="1" applyBorder="1" applyAlignment="1">
      <alignment horizontal="center" vertical="center" wrapText="1"/>
    </xf>
    <xf numFmtId="0" fontId="20" fillId="9" borderId="9" xfId="2" applyFont="1" applyFill="1" applyBorder="1" applyAlignment="1">
      <alignment horizontal="center" vertical="center" wrapText="1"/>
    </xf>
    <xf numFmtId="0" fontId="7" fillId="9" borderId="9" xfId="2" applyFont="1" applyFill="1" applyBorder="1" applyAlignment="1">
      <alignment horizontal="center" vertical="center" wrapText="1"/>
    </xf>
    <xf numFmtId="0" fontId="21" fillId="9" borderId="9" xfId="2" applyFont="1" applyFill="1" applyBorder="1" applyAlignment="1">
      <alignment horizontal="left" vertical="center" wrapText="1"/>
    </xf>
    <xf numFmtId="0" fontId="22" fillId="9" borderId="9"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9" borderId="21" xfId="0" applyFont="1" applyFill="1" applyBorder="1" applyAlignment="1">
      <alignment horizontal="left" vertical="center" wrapText="1"/>
    </xf>
    <xf numFmtId="0" fontId="23" fillId="9" borderId="22" xfId="0" applyFont="1" applyFill="1" applyBorder="1" applyAlignment="1">
      <alignment horizontal="center" vertical="center"/>
    </xf>
    <xf numFmtId="0" fontId="10" fillId="9" borderId="22" xfId="0" applyFont="1" applyFill="1" applyBorder="1" applyAlignment="1">
      <alignment horizontal="center" vertical="center" wrapText="1"/>
    </xf>
    <xf numFmtId="0" fontId="10" fillId="9" borderId="22" xfId="2" applyFont="1" applyFill="1" applyBorder="1" applyAlignment="1">
      <alignment horizontal="center" vertical="center" wrapText="1"/>
    </xf>
    <xf numFmtId="0" fontId="10" fillId="9" borderId="23" xfId="0" applyFont="1" applyFill="1" applyBorder="1" applyAlignment="1">
      <alignment horizontal="left" vertical="center" wrapText="1"/>
    </xf>
    <xf numFmtId="164" fontId="10" fillId="9" borderId="23" xfId="1" applyNumberFormat="1" applyFont="1" applyFill="1" applyBorder="1" applyAlignment="1">
      <alignment horizontal="center" vertical="center" wrapText="1"/>
    </xf>
    <xf numFmtId="0" fontId="24" fillId="10" borderId="24" xfId="0" applyFont="1" applyFill="1" applyBorder="1" applyAlignment="1">
      <alignment horizontal="center" vertical="center"/>
    </xf>
    <xf numFmtId="10" fontId="31" fillId="10" borderId="25" xfId="0" applyNumberFormat="1" applyFont="1" applyFill="1" applyBorder="1" applyAlignment="1">
      <alignment horizontal="center" vertical="center"/>
    </xf>
    <xf numFmtId="10" fontId="31" fillId="10" borderId="26" xfId="0" applyNumberFormat="1" applyFont="1" applyFill="1" applyBorder="1" applyAlignment="1">
      <alignment horizontal="center" vertical="center"/>
    </xf>
    <xf numFmtId="10" fontId="31" fillId="10" borderId="27" xfId="0" applyNumberFormat="1" applyFont="1" applyFill="1" applyBorder="1" applyAlignment="1">
      <alignment horizontal="center" vertical="center"/>
    </xf>
    <xf numFmtId="10" fontId="26" fillId="10" borderId="25" xfId="1" applyNumberFormat="1" applyFont="1" applyFill="1" applyBorder="1" applyAlignment="1">
      <alignment horizontal="center" vertical="center"/>
    </xf>
    <xf numFmtId="10" fontId="26" fillId="10" borderId="28" xfId="1" applyNumberFormat="1" applyFont="1" applyFill="1" applyBorder="1" applyAlignment="1">
      <alignment horizontal="center" vertical="center"/>
    </xf>
    <xf numFmtId="10" fontId="25" fillId="10" borderId="29" xfId="1" applyNumberFormat="1" applyFont="1" applyFill="1" applyBorder="1" applyAlignment="1">
      <alignment horizontal="center" vertical="center"/>
    </xf>
    <xf numFmtId="10" fontId="8" fillId="10" borderId="1" xfId="1" applyNumberFormat="1" applyFont="1" applyFill="1" applyBorder="1" applyAlignment="1">
      <alignment horizontal="center" vertical="center"/>
    </xf>
    <xf numFmtId="10" fontId="8" fillId="0" borderId="9" xfId="1" applyNumberFormat="1" applyFont="1" applyFill="1" applyBorder="1" applyAlignment="1">
      <alignment horizontal="center" vertical="center"/>
    </xf>
    <xf numFmtId="10" fontId="8" fillId="10" borderId="0" xfId="1" applyNumberFormat="1" applyFont="1" applyFill="1" applyBorder="1" applyAlignment="1">
      <alignment horizontal="center" vertical="center"/>
    </xf>
    <xf numFmtId="10" fontId="8" fillId="0" borderId="30" xfId="1" applyNumberFormat="1" applyFont="1" applyFill="1" applyBorder="1" applyAlignment="1">
      <alignment horizontal="center" vertical="center"/>
    </xf>
    <xf numFmtId="10" fontId="8" fillId="0" borderId="9" xfId="1" applyNumberFormat="1" applyFont="1" applyBorder="1" applyAlignment="1">
      <alignment horizontal="center" vertical="center"/>
    </xf>
    <xf numFmtId="10" fontId="27" fillId="11" borderId="9" xfId="1" applyNumberFormat="1" applyFont="1" applyFill="1" applyBorder="1" applyAlignment="1">
      <alignment horizontal="center" vertical="center" textRotation="90"/>
    </xf>
    <xf numFmtId="0" fontId="28" fillId="9" borderId="9" xfId="2" applyFont="1" applyFill="1" applyBorder="1" applyAlignment="1">
      <alignment horizontal="center" vertical="center" wrapText="1"/>
    </xf>
    <xf numFmtId="0" fontId="29" fillId="0" borderId="31" xfId="0" applyFont="1" applyBorder="1"/>
    <xf numFmtId="0" fontId="24" fillId="0" borderId="32" xfId="0" applyFont="1" applyBorder="1" applyAlignment="1">
      <alignment horizontal="center" vertical="center" wrapText="1"/>
    </xf>
    <xf numFmtId="0" fontId="24" fillId="0" borderId="9" xfId="0" applyFont="1" applyBorder="1" applyAlignment="1">
      <alignment horizontal="center" vertical="center" wrapText="1"/>
    </xf>
    <xf numFmtId="0" fontId="30" fillId="9" borderId="9" xfId="2" applyFont="1" applyFill="1" applyBorder="1" applyAlignment="1">
      <alignment horizontal="center" vertical="center" textRotation="90" wrapText="1"/>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35" xfId="0" applyFont="1" applyBorder="1" applyAlignment="1">
      <alignment horizontal="center" vertical="center" wrapText="1"/>
    </xf>
    <xf numFmtId="0" fontId="4" fillId="13" borderId="0" xfId="0" applyFont="1" applyFill="1"/>
    <xf numFmtId="0" fontId="10" fillId="9" borderId="8" xfId="0" applyFont="1" applyFill="1" applyBorder="1" applyAlignment="1">
      <alignment horizontal="left" vertical="center" wrapText="1"/>
    </xf>
    <xf numFmtId="164" fontId="10" fillId="9" borderId="8" xfId="1" applyNumberFormat="1" applyFont="1" applyFill="1" applyBorder="1" applyAlignment="1">
      <alignment horizontal="center" vertical="center" wrapText="1"/>
    </xf>
    <xf numFmtId="0" fontId="24" fillId="0" borderId="30" xfId="0" applyFont="1" applyBorder="1" applyAlignment="1">
      <alignment horizontal="center" vertical="center"/>
    </xf>
    <xf numFmtId="10" fontId="25" fillId="0" borderId="21" xfId="0" applyNumberFormat="1" applyFont="1" applyBorder="1" applyAlignment="1">
      <alignment horizontal="center" vertical="center"/>
    </xf>
    <xf numFmtId="10" fontId="25" fillId="0" borderId="36" xfId="0" applyNumberFormat="1" applyFont="1" applyBorder="1" applyAlignment="1">
      <alignment horizontal="center" vertical="center"/>
    </xf>
    <xf numFmtId="10" fontId="25" fillId="0" borderId="37" xfId="0" applyNumberFormat="1" applyFont="1" applyBorder="1" applyAlignment="1">
      <alignment horizontal="center" vertical="center"/>
    </xf>
    <xf numFmtId="10" fontId="26" fillId="0" borderId="21" xfId="1" applyNumberFormat="1" applyFont="1" applyBorder="1" applyAlignment="1">
      <alignment horizontal="center" vertical="center"/>
    </xf>
    <xf numFmtId="10" fontId="26" fillId="0" borderId="22" xfId="1" applyNumberFormat="1" applyFont="1" applyBorder="1" applyAlignment="1">
      <alignment horizontal="center" vertical="center"/>
    </xf>
    <xf numFmtId="10" fontId="25" fillId="0" borderId="38" xfId="1" applyNumberFormat="1" applyFont="1" applyBorder="1" applyAlignment="1">
      <alignment horizontal="center" vertical="center"/>
    </xf>
    <xf numFmtId="0" fontId="32" fillId="0" borderId="1" xfId="0" applyFont="1" applyBorder="1"/>
    <xf numFmtId="0" fontId="32" fillId="0" borderId="0" xfId="0" applyFont="1"/>
    <xf numFmtId="0" fontId="32" fillId="0" borderId="30" xfId="0" applyFont="1" applyBorder="1"/>
    <xf numFmtId="0" fontId="24" fillId="0" borderId="39" xfId="0" applyFont="1" applyBorder="1" applyAlignment="1">
      <alignment horizontal="center" vertical="center"/>
    </xf>
    <xf numFmtId="10" fontId="26" fillId="0" borderId="40" xfId="1" applyNumberFormat="1" applyFont="1" applyBorder="1" applyAlignment="1">
      <alignment horizontal="center" vertical="center"/>
    </xf>
    <xf numFmtId="10" fontId="26" fillId="0" borderId="41" xfId="1" applyNumberFormat="1" applyFont="1" applyBorder="1" applyAlignment="1">
      <alignment horizontal="center" vertical="center"/>
    </xf>
    <xf numFmtId="10" fontId="25" fillId="0" borderId="42" xfId="1" applyNumberFormat="1" applyFont="1" applyBorder="1" applyAlignment="1">
      <alignment horizontal="center" vertical="center"/>
    </xf>
    <xf numFmtId="0" fontId="10" fillId="9" borderId="43" xfId="0" applyFont="1" applyFill="1" applyBorder="1" applyAlignment="1">
      <alignment horizontal="left" vertical="center" wrapText="1"/>
    </xf>
    <xf numFmtId="0" fontId="23" fillId="9" borderId="44" xfId="0" applyFont="1" applyFill="1" applyBorder="1" applyAlignment="1">
      <alignment horizontal="center" vertical="center"/>
    </xf>
    <xf numFmtId="0" fontId="10" fillId="9" borderId="44" xfId="0" applyFont="1" applyFill="1" applyBorder="1" applyAlignment="1">
      <alignment horizontal="center" vertical="center" wrapText="1"/>
    </xf>
    <xf numFmtId="0" fontId="10" fillId="9" borderId="44" xfId="2" applyFont="1" applyFill="1" applyBorder="1" applyAlignment="1">
      <alignment horizontal="center" vertical="center" wrapText="1"/>
    </xf>
    <xf numFmtId="0" fontId="10" fillId="9" borderId="44" xfId="0" applyFont="1" applyFill="1" applyBorder="1" applyAlignment="1">
      <alignment horizontal="left" vertical="center" wrapText="1"/>
    </xf>
    <xf numFmtId="164" fontId="10" fillId="9" borderId="44" xfId="1" applyNumberFormat="1" applyFont="1" applyFill="1" applyBorder="1" applyAlignment="1">
      <alignment horizontal="center" vertical="center" wrapText="1"/>
    </xf>
    <xf numFmtId="0" fontId="24" fillId="10" borderId="45" xfId="0" applyFont="1" applyFill="1" applyBorder="1" applyAlignment="1">
      <alignment horizontal="center" vertical="center"/>
    </xf>
    <xf numFmtId="10" fontId="31" fillId="10" borderId="43" xfId="0" applyNumberFormat="1" applyFont="1" applyFill="1" applyBorder="1" applyAlignment="1">
      <alignment horizontal="center" vertical="center"/>
    </xf>
    <xf numFmtId="10" fontId="31" fillId="10" borderId="46" xfId="0" applyNumberFormat="1" applyFont="1" applyFill="1" applyBorder="1" applyAlignment="1">
      <alignment horizontal="center" vertical="center"/>
    </xf>
    <xf numFmtId="10" fontId="31" fillId="10" borderId="47" xfId="0" applyNumberFormat="1" applyFont="1" applyFill="1" applyBorder="1" applyAlignment="1">
      <alignment horizontal="center" vertical="center"/>
    </xf>
    <xf numFmtId="10" fontId="26" fillId="10" borderId="43" xfId="1" applyNumberFormat="1" applyFont="1" applyFill="1" applyBorder="1" applyAlignment="1">
      <alignment horizontal="center" vertical="center"/>
    </xf>
    <xf numFmtId="10" fontId="26" fillId="10" borderId="44" xfId="1" applyNumberFormat="1" applyFont="1" applyFill="1" applyBorder="1" applyAlignment="1">
      <alignment horizontal="center" vertical="center"/>
    </xf>
    <xf numFmtId="10" fontId="25" fillId="10" borderId="48" xfId="1" applyNumberFormat="1" applyFont="1" applyFill="1" applyBorder="1" applyAlignment="1">
      <alignment horizontal="center" vertical="center"/>
    </xf>
    <xf numFmtId="10" fontId="8" fillId="10" borderId="49" xfId="1" applyNumberFormat="1" applyFont="1" applyFill="1" applyBorder="1" applyAlignment="1">
      <alignment horizontal="center" vertical="center"/>
    </xf>
    <xf numFmtId="10" fontId="8" fillId="0" borderId="10" xfId="1" applyNumberFormat="1" applyFont="1" applyFill="1" applyBorder="1" applyAlignment="1">
      <alignment horizontal="center" vertical="center"/>
    </xf>
    <xf numFmtId="10" fontId="8" fillId="10" borderId="50" xfId="1" applyNumberFormat="1" applyFont="1" applyFill="1" applyBorder="1" applyAlignment="1">
      <alignment horizontal="center" vertical="center"/>
    </xf>
    <xf numFmtId="10" fontId="8" fillId="0" borderId="45" xfId="1" applyNumberFormat="1" applyFont="1" applyFill="1" applyBorder="1" applyAlignment="1">
      <alignment horizontal="center" vertical="center"/>
    </xf>
    <xf numFmtId="10" fontId="8" fillId="0" borderId="10" xfId="1" applyNumberFormat="1" applyFont="1" applyBorder="1" applyAlignment="1">
      <alignment horizontal="center" vertical="center"/>
    </xf>
    <xf numFmtId="0" fontId="28" fillId="9" borderId="10" xfId="2" applyFont="1" applyFill="1" applyBorder="1" applyAlignment="1">
      <alignment horizontal="center" vertical="center" wrapText="1"/>
    </xf>
    <xf numFmtId="0" fontId="24" fillId="0" borderId="10" xfId="0" applyFont="1" applyBorder="1" applyAlignment="1">
      <alignment horizontal="center" vertical="center" wrapText="1"/>
    </xf>
    <xf numFmtId="9" fontId="10" fillId="9" borderId="14" xfId="0" applyNumberFormat="1" applyFont="1" applyFill="1" applyBorder="1" applyAlignment="1">
      <alignment horizontal="center" vertical="center" wrapText="1"/>
    </xf>
    <xf numFmtId="0" fontId="10" fillId="9" borderId="14" xfId="2" applyFont="1" applyFill="1" applyBorder="1" applyAlignment="1">
      <alignment horizontal="left" vertical="center" wrapText="1"/>
    </xf>
    <xf numFmtId="10" fontId="25" fillId="0" borderId="16" xfId="1" applyNumberFormat="1" applyFont="1" applyBorder="1" applyAlignment="1">
      <alignment horizontal="center" vertical="center"/>
    </xf>
    <xf numFmtId="10" fontId="25" fillId="0" borderId="17" xfId="1" applyNumberFormat="1" applyFont="1" applyBorder="1" applyAlignment="1">
      <alignment horizontal="center" vertical="center"/>
    </xf>
    <xf numFmtId="10" fontId="25" fillId="0" borderId="51" xfId="1" applyNumberFormat="1" applyFont="1" applyBorder="1" applyAlignment="1">
      <alignment horizontal="center" vertical="center"/>
    </xf>
    <xf numFmtId="9" fontId="10" fillId="9" borderId="22" xfId="0" applyNumberFormat="1" applyFont="1" applyFill="1" applyBorder="1" applyAlignment="1">
      <alignment horizontal="center" vertical="center" wrapText="1"/>
    </xf>
    <xf numFmtId="0" fontId="10" fillId="9" borderId="23" xfId="2" applyFont="1" applyFill="1" applyBorder="1" applyAlignment="1">
      <alignment horizontal="left" vertical="center" wrapText="1"/>
    </xf>
    <xf numFmtId="10" fontId="31" fillId="10" borderId="26" xfId="1" applyNumberFormat="1" applyFont="1" applyFill="1" applyBorder="1" applyAlignment="1">
      <alignment horizontal="center" vertical="center"/>
    </xf>
    <xf numFmtId="10" fontId="31" fillId="10" borderId="27" xfId="1" applyNumberFormat="1" applyFont="1" applyFill="1" applyBorder="1" applyAlignment="1">
      <alignment horizontal="center" vertical="center"/>
    </xf>
    <xf numFmtId="10" fontId="25" fillId="10" borderId="52" xfId="1" applyNumberFormat="1" applyFont="1" applyFill="1" applyBorder="1" applyAlignment="1">
      <alignment horizontal="center" vertical="center"/>
    </xf>
    <xf numFmtId="0" fontId="10" fillId="9" borderId="8" xfId="2" applyFont="1" applyFill="1" applyBorder="1" applyAlignment="1">
      <alignment horizontal="left" vertical="center" wrapText="1"/>
    </xf>
    <xf numFmtId="10" fontId="25" fillId="0" borderId="36" xfId="1" applyNumberFormat="1" applyFont="1" applyBorder="1" applyAlignment="1">
      <alignment horizontal="center" vertical="center"/>
    </xf>
    <xf numFmtId="10" fontId="25" fillId="0" borderId="37" xfId="1" applyNumberFormat="1" applyFont="1" applyBorder="1" applyAlignment="1">
      <alignment horizontal="center" vertical="center"/>
    </xf>
    <xf numFmtId="10" fontId="25" fillId="0" borderId="11" xfId="1" applyNumberFormat="1" applyFont="1" applyBorder="1" applyAlignment="1">
      <alignment horizontal="center" vertical="center"/>
    </xf>
    <xf numFmtId="9" fontId="10" fillId="9" borderId="44" xfId="0" applyNumberFormat="1" applyFont="1" applyFill="1" applyBorder="1" applyAlignment="1">
      <alignment horizontal="center" vertical="center" wrapText="1"/>
    </xf>
    <xf numFmtId="0" fontId="10" fillId="9" borderId="44" xfId="2" applyFont="1" applyFill="1" applyBorder="1" applyAlignment="1">
      <alignment horizontal="left" vertical="center" wrapText="1"/>
    </xf>
    <xf numFmtId="10" fontId="31" fillId="10" borderId="46" xfId="1" applyNumberFormat="1" applyFont="1" applyFill="1" applyBorder="1" applyAlignment="1">
      <alignment horizontal="center" vertical="center"/>
    </xf>
    <xf numFmtId="10" fontId="31" fillId="10" borderId="47" xfId="1" applyNumberFormat="1" applyFont="1" applyFill="1" applyBorder="1" applyAlignment="1">
      <alignment horizontal="center" vertical="center"/>
    </xf>
    <xf numFmtId="10" fontId="25" fillId="10" borderId="53" xfId="1" applyNumberFormat="1" applyFont="1" applyFill="1" applyBorder="1" applyAlignment="1">
      <alignment horizontal="center" vertical="center"/>
    </xf>
    <xf numFmtId="9" fontId="10" fillId="9" borderId="13" xfId="0" applyNumberFormat="1" applyFont="1" applyFill="1" applyBorder="1" applyAlignment="1">
      <alignment horizontal="left" vertical="center" wrapText="1"/>
    </xf>
    <xf numFmtId="0" fontId="10" fillId="9" borderId="14" xfId="0" applyFont="1" applyFill="1" applyBorder="1" applyAlignment="1">
      <alignment horizontal="left" vertical="center" wrapText="1" readingOrder="1"/>
    </xf>
    <xf numFmtId="9" fontId="10" fillId="9" borderId="21" xfId="0" applyNumberFormat="1" applyFont="1" applyFill="1" applyBorder="1" applyAlignment="1">
      <alignment horizontal="left" vertical="center" wrapText="1"/>
    </xf>
    <xf numFmtId="0" fontId="10" fillId="9" borderId="23" xfId="0" applyFont="1" applyFill="1" applyBorder="1" applyAlignment="1">
      <alignment horizontal="left" vertical="center" wrapText="1" readingOrder="1"/>
    </xf>
    <xf numFmtId="0" fontId="10" fillId="9" borderId="8" xfId="0" applyFont="1" applyFill="1" applyBorder="1" applyAlignment="1">
      <alignment horizontal="left" vertical="center" wrapText="1" readingOrder="1"/>
    </xf>
    <xf numFmtId="9" fontId="10" fillId="9" borderId="43" xfId="0" applyNumberFormat="1" applyFont="1" applyFill="1" applyBorder="1" applyAlignment="1">
      <alignment horizontal="left" vertical="center" wrapText="1"/>
    </xf>
    <xf numFmtId="0" fontId="10" fillId="9" borderId="44" xfId="0" applyFont="1" applyFill="1" applyBorder="1" applyAlignment="1">
      <alignment horizontal="left" vertical="center" wrapText="1" readingOrder="1"/>
    </xf>
    <xf numFmtId="9" fontId="10" fillId="9" borderId="14" xfId="0" applyNumberFormat="1" applyFont="1" applyFill="1" applyBorder="1" applyAlignment="1">
      <alignment horizontal="left" vertical="center" wrapText="1"/>
    </xf>
    <xf numFmtId="10" fontId="25" fillId="0" borderId="54" xfId="0" applyNumberFormat="1" applyFont="1" applyBorder="1" applyAlignment="1">
      <alignment horizontal="center" vertical="center"/>
    </xf>
    <xf numFmtId="9" fontId="10" fillId="9" borderId="23" xfId="0" applyNumberFormat="1" applyFont="1" applyFill="1" applyBorder="1" applyAlignment="1">
      <alignment horizontal="left" vertical="center" wrapText="1"/>
    </xf>
    <xf numFmtId="10" fontId="31" fillId="10" borderId="55" xfId="0" applyNumberFormat="1" applyFont="1" applyFill="1" applyBorder="1" applyAlignment="1">
      <alignment horizontal="center" vertical="center"/>
    </xf>
    <xf numFmtId="0" fontId="33" fillId="13" borderId="0" xfId="0" applyFont="1" applyFill="1"/>
    <xf numFmtId="9" fontId="10" fillId="9" borderId="8" xfId="0" applyNumberFormat="1" applyFont="1" applyFill="1" applyBorder="1" applyAlignment="1">
      <alignment horizontal="left" vertical="center" wrapText="1"/>
    </xf>
    <xf numFmtId="10" fontId="25" fillId="0" borderId="56" xfId="0" applyNumberFormat="1" applyFont="1" applyBorder="1" applyAlignment="1">
      <alignment horizontal="center" vertical="center"/>
    </xf>
    <xf numFmtId="10" fontId="25" fillId="0" borderId="57" xfId="0" applyNumberFormat="1" applyFont="1" applyBorder="1" applyAlignment="1">
      <alignment horizontal="center" vertical="center"/>
    </xf>
    <xf numFmtId="10" fontId="25" fillId="0" borderId="58" xfId="0" applyNumberFormat="1" applyFont="1" applyBorder="1" applyAlignment="1">
      <alignment horizontal="center" vertical="center"/>
    </xf>
    <xf numFmtId="10" fontId="25" fillId="0" borderId="59" xfId="1" applyNumberFormat="1" applyFont="1" applyBorder="1" applyAlignment="1">
      <alignment horizontal="center" vertical="center"/>
    </xf>
    <xf numFmtId="0" fontId="7" fillId="9" borderId="10" xfId="2" applyFont="1" applyFill="1" applyBorder="1" applyAlignment="1">
      <alignment horizontal="center" vertical="center" wrapText="1"/>
    </xf>
    <xf numFmtId="0" fontId="21" fillId="9" borderId="10" xfId="2" applyFont="1" applyFill="1" applyBorder="1" applyAlignment="1">
      <alignment horizontal="left" vertical="center" wrapText="1"/>
    </xf>
    <xf numFmtId="0" fontId="22" fillId="9" borderId="10" xfId="0" applyFont="1" applyFill="1" applyBorder="1" applyAlignment="1">
      <alignment horizontal="center" vertical="center" wrapText="1"/>
    </xf>
    <xf numFmtId="0" fontId="10" fillId="9" borderId="10" xfId="0" applyFont="1" applyFill="1" applyBorder="1" applyAlignment="1">
      <alignment horizontal="center" vertical="center" wrapText="1"/>
    </xf>
    <xf numFmtId="9" fontId="10" fillId="9" borderId="44" xfId="0" applyNumberFormat="1" applyFont="1" applyFill="1" applyBorder="1" applyAlignment="1">
      <alignment horizontal="left" vertical="center" wrapText="1"/>
    </xf>
    <xf numFmtId="10" fontId="31" fillId="10" borderId="60" xfId="0" applyNumberFormat="1" applyFont="1" applyFill="1" applyBorder="1" applyAlignment="1">
      <alignment horizontal="center" vertical="center"/>
    </xf>
    <xf numFmtId="0" fontId="10" fillId="9" borderId="13" xfId="2" applyFont="1" applyFill="1" applyBorder="1" applyAlignment="1">
      <alignment horizontal="left" vertical="center" wrapText="1"/>
    </xf>
    <xf numFmtId="0" fontId="10" fillId="9" borderId="14" xfId="2" applyFont="1" applyFill="1" applyBorder="1" applyAlignment="1">
      <alignment horizontal="center" vertical="center" wrapText="1"/>
    </xf>
    <xf numFmtId="0" fontId="10" fillId="9" borderId="21" xfId="2" applyFont="1" applyFill="1" applyBorder="1" applyAlignment="1">
      <alignment horizontal="left" vertical="center" wrapText="1"/>
    </xf>
    <xf numFmtId="10" fontId="26" fillId="10" borderId="23" xfId="1" applyNumberFormat="1" applyFont="1" applyFill="1" applyBorder="1" applyAlignment="1">
      <alignment horizontal="center" vertical="center"/>
    </xf>
    <xf numFmtId="0" fontId="10" fillId="9" borderId="43" xfId="2" applyFont="1" applyFill="1" applyBorder="1" applyAlignment="1">
      <alignment horizontal="left" vertical="center" wrapText="1"/>
    </xf>
    <xf numFmtId="10" fontId="26" fillId="10" borderId="61" xfId="1" applyNumberFormat="1" applyFont="1" applyFill="1" applyBorder="1" applyAlignment="1">
      <alignment horizontal="center" vertical="center"/>
    </xf>
    <xf numFmtId="10" fontId="25" fillId="10" borderId="62" xfId="1" applyNumberFormat="1" applyFont="1" applyFill="1" applyBorder="1" applyAlignment="1">
      <alignment horizontal="center" vertical="center"/>
    </xf>
    <xf numFmtId="0" fontId="10" fillId="9" borderId="23" xfId="2" applyFont="1" applyFill="1" applyBorder="1" applyAlignment="1">
      <alignment horizontal="center" vertical="center" wrapText="1"/>
    </xf>
    <xf numFmtId="0" fontId="10" fillId="9" borderId="8" xfId="2" applyFont="1" applyFill="1" applyBorder="1" applyAlignment="1">
      <alignment horizontal="center" vertical="center" wrapText="1"/>
    </xf>
    <xf numFmtId="9" fontId="34" fillId="9" borderId="14" xfId="0" applyNumberFormat="1" applyFont="1" applyFill="1" applyBorder="1" applyAlignment="1">
      <alignment horizontal="center" vertical="center" wrapText="1"/>
    </xf>
    <xf numFmtId="9" fontId="10" fillId="9" borderId="63" xfId="0" applyNumberFormat="1" applyFont="1" applyFill="1" applyBorder="1" applyAlignment="1">
      <alignment horizontal="center" vertical="center" wrapText="1"/>
    </xf>
    <xf numFmtId="0" fontId="35" fillId="0" borderId="33" xfId="0" applyFont="1" applyBorder="1" applyAlignment="1">
      <alignment horizontal="center" vertical="center" wrapText="1"/>
    </xf>
    <xf numFmtId="0" fontId="35" fillId="0" borderId="34" xfId="0" applyFont="1" applyBorder="1" applyAlignment="1">
      <alignment horizontal="center" vertical="center" wrapText="1"/>
    </xf>
    <xf numFmtId="0" fontId="35" fillId="0" borderId="35" xfId="0" applyFont="1" applyBorder="1" applyAlignment="1">
      <alignment horizontal="center" vertical="center" wrapText="1"/>
    </xf>
    <xf numFmtId="9" fontId="34" fillId="9" borderId="22" xfId="0" applyNumberFormat="1" applyFont="1" applyFill="1" applyBorder="1" applyAlignment="1">
      <alignment horizontal="center" vertical="center" wrapText="1"/>
    </xf>
    <xf numFmtId="10" fontId="25" fillId="0" borderId="40" xfId="0" applyNumberFormat="1" applyFont="1" applyBorder="1" applyAlignment="1">
      <alignment horizontal="center" vertical="center"/>
    </xf>
    <xf numFmtId="9" fontId="34" fillId="9" borderId="44" xfId="0" applyNumberFormat="1" applyFont="1" applyFill="1" applyBorder="1" applyAlignment="1">
      <alignment horizontal="center" vertical="center" wrapText="1"/>
    </xf>
    <xf numFmtId="9" fontId="10" fillId="9" borderId="64" xfId="0" applyNumberFormat="1" applyFont="1" applyFill="1" applyBorder="1" applyAlignment="1">
      <alignment horizontal="center" vertical="center" wrapText="1"/>
    </xf>
    <xf numFmtId="10" fontId="31" fillId="10" borderId="21" xfId="0" applyNumberFormat="1" applyFont="1" applyFill="1" applyBorder="1" applyAlignment="1">
      <alignment horizontal="center" vertical="center"/>
    </xf>
    <xf numFmtId="10" fontId="31" fillId="10" borderId="36" xfId="0" applyNumberFormat="1" applyFont="1" applyFill="1" applyBorder="1" applyAlignment="1">
      <alignment horizontal="center" vertical="center"/>
    </xf>
    <xf numFmtId="10" fontId="31" fillId="10" borderId="37" xfId="0" applyNumberFormat="1" applyFont="1" applyFill="1" applyBorder="1" applyAlignment="1">
      <alignment horizontal="center" vertical="center"/>
    </xf>
    <xf numFmtId="10" fontId="26" fillId="10" borderId="21" xfId="1" applyNumberFormat="1" applyFont="1" applyFill="1" applyBorder="1" applyAlignment="1">
      <alignment horizontal="center" vertical="center"/>
    </xf>
    <xf numFmtId="10" fontId="26" fillId="10" borderId="22" xfId="1" applyNumberFormat="1" applyFont="1" applyFill="1" applyBorder="1" applyAlignment="1">
      <alignment horizontal="center" vertical="center"/>
    </xf>
    <xf numFmtId="10" fontId="25" fillId="10" borderId="38" xfId="1" applyNumberFormat="1" applyFont="1" applyFill="1" applyBorder="1" applyAlignment="1">
      <alignment horizontal="center" vertical="center"/>
    </xf>
    <xf numFmtId="0" fontId="28" fillId="9" borderId="65" xfId="0" applyFont="1" applyFill="1" applyBorder="1" applyAlignment="1">
      <alignment horizontal="center" vertical="center" wrapText="1"/>
    </xf>
    <xf numFmtId="0" fontId="28" fillId="9" borderId="32" xfId="0" applyFont="1" applyFill="1" applyBorder="1" applyAlignment="1">
      <alignment horizontal="center" vertical="center" wrapText="1"/>
    </xf>
    <xf numFmtId="0" fontId="28" fillId="9" borderId="65" xfId="0" applyFont="1" applyFill="1" applyBorder="1" applyAlignment="1">
      <alignment horizontal="center" vertical="top" wrapText="1"/>
    </xf>
    <xf numFmtId="0" fontId="28" fillId="9" borderId="32" xfId="0" applyFont="1" applyFill="1" applyBorder="1" applyAlignment="1">
      <alignment horizontal="center" vertical="top"/>
    </xf>
    <xf numFmtId="0" fontId="28" fillId="9" borderId="32" xfId="0" applyFont="1" applyFill="1" applyBorder="1" applyAlignment="1">
      <alignment horizontal="center" vertical="center"/>
    </xf>
    <xf numFmtId="0" fontId="10" fillId="9" borderId="14" xfId="0" applyFont="1" applyFill="1" applyBorder="1" applyAlignment="1">
      <alignment horizontal="center" vertical="center" wrapText="1" readingOrder="1"/>
    </xf>
    <xf numFmtId="10" fontId="25" fillId="0" borderId="66" xfId="0" applyNumberFormat="1" applyFont="1" applyBorder="1" applyAlignment="1">
      <alignment horizontal="center" vertical="center"/>
    </xf>
    <xf numFmtId="10" fontId="25" fillId="0" borderId="67" xfId="0" applyNumberFormat="1" applyFont="1" applyBorder="1" applyAlignment="1">
      <alignment horizontal="center" vertical="center"/>
    </xf>
    <xf numFmtId="10" fontId="25" fillId="0" borderId="68" xfId="0" applyNumberFormat="1" applyFont="1" applyBorder="1" applyAlignment="1">
      <alignment horizontal="center" vertical="center"/>
    </xf>
    <xf numFmtId="10" fontId="26" fillId="0" borderId="66" xfId="1" applyNumberFormat="1" applyFont="1" applyBorder="1" applyAlignment="1">
      <alignment horizontal="center" vertical="center"/>
    </xf>
    <xf numFmtId="10" fontId="26" fillId="0" borderId="69" xfId="1" applyNumberFormat="1" applyFont="1" applyBorder="1" applyAlignment="1">
      <alignment horizontal="center" vertical="center"/>
    </xf>
    <xf numFmtId="10" fontId="25" fillId="0" borderId="70" xfId="1" applyNumberFormat="1" applyFont="1" applyBorder="1" applyAlignment="1">
      <alignment horizontal="center" vertical="center"/>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0" fillId="9" borderId="22" xfId="0" applyFont="1" applyFill="1" applyBorder="1" applyAlignment="1">
      <alignment horizontal="center" vertical="center" wrapText="1" readingOrder="1"/>
    </xf>
    <xf numFmtId="10" fontId="31" fillId="10" borderId="71" xfId="0" applyNumberFormat="1" applyFont="1" applyFill="1" applyBorder="1" applyAlignment="1">
      <alignment horizontal="center" vertical="center"/>
    </xf>
    <xf numFmtId="10" fontId="31" fillId="10" borderId="72" xfId="0" applyNumberFormat="1" applyFont="1" applyFill="1" applyBorder="1" applyAlignment="1">
      <alignment horizontal="center" vertical="center"/>
    </xf>
    <xf numFmtId="10" fontId="31" fillId="10" borderId="73" xfId="0" applyNumberFormat="1" applyFont="1" applyFill="1" applyBorder="1" applyAlignment="1">
      <alignment horizontal="center" vertical="center"/>
    </xf>
    <xf numFmtId="10" fontId="26" fillId="10" borderId="71" xfId="1" applyNumberFormat="1" applyFont="1" applyFill="1" applyBorder="1" applyAlignment="1">
      <alignment horizontal="center" vertical="center"/>
    </xf>
    <xf numFmtId="10" fontId="26" fillId="10" borderId="74" xfId="1" applyNumberFormat="1" applyFont="1" applyFill="1" applyBorder="1" applyAlignment="1">
      <alignment horizontal="center" vertical="center"/>
    </xf>
    <xf numFmtId="10" fontId="25" fillId="10" borderId="75" xfId="1" applyNumberFormat="1" applyFont="1" applyFill="1" applyBorder="1" applyAlignment="1">
      <alignment horizontal="center" vertical="center"/>
    </xf>
    <xf numFmtId="10" fontId="25" fillId="0" borderId="71" xfId="0" applyNumberFormat="1" applyFont="1" applyBorder="1" applyAlignment="1">
      <alignment horizontal="center" vertical="center"/>
    </xf>
    <xf numFmtId="10" fontId="25" fillId="0" borderId="72" xfId="0" applyNumberFormat="1" applyFont="1" applyBorder="1" applyAlignment="1">
      <alignment horizontal="center" vertical="center"/>
    </xf>
    <xf numFmtId="10" fontId="25" fillId="0" borderId="73" xfId="0" applyNumberFormat="1" applyFont="1" applyBorder="1" applyAlignment="1">
      <alignment horizontal="center" vertical="center"/>
    </xf>
    <xf numFmtId="10" fontId="26" fillId="0" borderId="71" xfId="1" applyNumberFormat="1" applyFont="1" applyBorder="1" applyAlignment="1">
      <alignment horizontal="center" vertical="center"/>
    </xf>
    <xf numFmtId="10" fontId="26" fillId="0" borderId="74" xfId="1" applyNumberFormat="1" applyFont="1" applyBorder="1" applyAlignment="1">
      <alignment horizontal="center" vertical="center"/>
    </xf>
    <xf numFmtId="10" fontId="25" fillId="0" borderId="75" xfId="1" applyNumberFormat="1" applyFont="1" applyBorder="1" applyAlignment="1">
      <alignment horizontal="center" vertical="center"/>
    </xf>
    <xf numFmtId="0" fontId="24" fillId="10" borderId="76" xfId="0" applyFont="1" applyFill="1" applyBorder="1" applyAlignment="1">
      <alignment horizontal="center" vertical="center"/>
    </xf>
    <xf numFmtId="0" fontId="24" fillId="0" borderId="77" xfId="0" applyFont="1" applyBorder="1" applyAlignment="1">
      <alignment horizontal="center" vertical="center"/>
    </xf>
    <xf numFmtId="0" fontId="20" fillId="9" borderId="10" xfId="2" applyFont="1" applyFill="1" applyBorder="1" applyAlignment="1">
      <alignment horizontal="center" vertical="center" wrapText="1"/>
    </xf>
    <xf numFmtId="0" fontId="10" fillId="9" borderId="44" xfId="0" applyFont="1" applyFill="1" applyBorder="1" applyAlignment="1">
      <alignment horizontal="center" vertical="center" wrapText="1" readingOrder="1"/>
    </xf>
    <xf numFmtId="10" fontId="31" fillId="10" borderId="78" xfId="0" applyNumberFormat="1" applyFont="1" applyFill="1" applyBorder="1" applyAlignment="1">
      <alignment horizontal="center" vertical="center"/>
    </xf>
    <xf numFmtId="10" fontId="31" fillId="10" borderId="79" xfId="0" applyNumberFormat="1" applyFont="1" applyFill="1" applyBorder="1" applyAlignment="1">
      <alignment horizontal="center" vertical="center"/>
    </xf>
    <xf numFmtId="10" fontId="31" fillId="10" borderId="80" xfId="0" applyNumberFormat="1" applyFont="1" applyFill="1" applyBorder="1" applyAlignment="1">
      <alignment horizontal="center" vertical="center"/>
    </xf>
    <xf numFmtId="10" fontId="26" fillId="10" borderId="78" xfId="1" applyNumberFormat="1" applyFont="1" applyFill="1" applyBorder="1" applyAlignment="1">
      <alignment horizontal="center" vertical="center"/>
    </xf>
    <xf numFmtId="10" fontId="26" fillId="10" borderId="81" xfId="1" applyNumberFormat="1" applyFont="1" applyFill="1" applyBorder="1" applyAlignment="1">
      <alignment horizontal="center" vertical="center"/>
    </xf>
    <xf numFmtId="10" fontId="25" fillId="10" borderId="82" xfId="1" applyNumberFormat="1" applyFont="1" applyFill="1" applyBorder="1" applyAlignment="1">
      <alignment horizontal="center" vertical="center"/>
    </xf>
    <xf numFmtId="10" fontId="27" fillId="11" borderId="10" xfId="1" applyNumberFormat="1" applyFont="1" applyFill="1" applyBorder="1" applyAlignment="1">
      <alignment horizontal="center" vertical="center" textRotation="90"/>
    </xf>
    <xf numFmtId="0" fontId="30" fillId="9" borderId="10" xfId="2" applyFont="1" applyFill="1" applyBorder="1" applyAlignment="1">
      <alignment horizontal="center" vertical="center" textRotation="90" wrapText="1"/>
    </xf>
    <xf numFmtId="0" fontId="20" fillId="14" borderId="9"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21" fillId="14" borderId="12" xfId="0" applyFont="1" applyFill="1" applyBorder="1" applyAlignment="1">
      <alignment horizontal="left" vertical="center" wrapText="1"/>
    </xf>
    <xf numFmtId="0" fontId="22" fillId="14" borderId="12" xfId="0" applyFont="1" applyFill="1" applyBorder="1" applyAlignment="1">
      <alignment horizontal="center" vertical="center" wrapText="1"/>
    </xf>
    <xf numFmtId="0" fontId="10" fillId="14" borderId="12" xfId="0" applyFont="1" applyFill="1" applyBorder="1" applyAlignment="1">
      <alignment horizontal="center" vertical="center" wrapText="1"/>
    </xf>
    <xf numFmtId="9" fontId="10" fillId="14" borderId="13" xfId="0" applyNumberFormat="1" applyFont="1" applyFill="1" applyBorder="1" applyAlignment="1">
      <alignment horizontal="left" vertical="center" wrapText="1"/>
    </xf>
    <xf numFmtId="0" fontId="23" fillId="14" borderId="14" xfId="0" applyFont="1" applyFill="1" applyBorder="1" applyAlignment="1">
      <alignment horizontal="center" vertical="center"/>
    </xf>
    <xf numFmtId="0" fontId="10" fillId="14" borderId="14" xfId="0" applyFont="1" applyFill="1" applyBorder="1" applyAlignment="1">
      <alignment horizontal="center" vertical="center" wrapText="1"/>
    </xf>
    <xf numFmtId="9" fontId="10" fillId="14" borderId="14" xfId="0" applyNumberFormat="1" applyFont="1" applyFill="1" applyBorder="1" applyAlignment="1">
      <alignment horizontal="center" vertical="center" wrapText="1"/>
    </xf>
    <xf numFmtId="9" fontId="10" fillId="14" borderId="14" xfId="2" applyNumberFormat="1" applyFont="1" applyFill="1" applyBorder="1" applyAlignment="1">
      <alignment horizontal="left" vertical="center" wrapText="1"/>
    </xf>
    <xf numFmtId="164" fontId="10" fillId="14" borderId="14" xfId="1" applyNumberFormat="1" applyFont="1" applyFill="1" applyBorder="1" applyAlignment="1">
      <alignment horizontal="center" vertical="center" wrapText="1"/>
    </xf>
    <xf numFmtId="0" fontId="13" fillId="14" borderId="9" xfId="0" applyFont="1" applyFill="1" applyBorder="1" applyAlignment="1">
      <alignment horizontal="center" vertical="center" textRotation="90" wrapText="1"/>
    </xf>
    <xf numFmtId="0" fontId="30" fillId="14" borderId="9" xfId="2" applyFont="1" applyFill="1" applyBorder="1" applyAlignment="1">
      <alignment horizontal="center" vertical="center" textRotation="90" wrapText="1"/>
    </xf>
    <xf numFmtId="0" fontId="7" fillId="14" borderId="9" xfId="0" applyFont="1" applyFill="1" applyBorder="1" applyAlignment="1">
      <alignment horizontal="center" vertical="center" wrapText="1"/>
    </xf>
    <xf numFmtId="0" fontId="21" fillId="14" borderId="9" xfId="0" applyFont="1" applyFill="1" applyBorder="1" applyAlignment="1">
      <alignment horizontal="left" vertical="center" wrapText="1"/>
    </xf>
    <xf numFmtId="0" fontId="22" fillId="14" borderId="9" xfId="0" applyFont="1" applyFill="1" applyBorder="1" applyAlignment="1">
      <alignment horizontal="center" vertical="center" wrapText="1"/>
    </xf>
    <xf numFmtId="0" fontId="10" fillId="14" borderId="9" xfId="0" applyFont="1" applyFill="1" applyBorder="1" applyAlignment="1">
      <alignment horizontal="center" vertical="center" wrapText="1"/>
    </xf>
    <xf numFmtId="9" fontId="10" fillId="14" borderId="21" xfId="0" applyNumberFormat="1" applyFont="1" applyFill="1" applyBorder="1" applyAlignment="1">
      <alignment horizontal="left" vertical="center" wrapText="1"/>
    </xf>
    <xf numFmtId="0" fontId="23" fillId="14" borderId="22" xfId="0" applyFont="1" applyFill="1" applyBorder="1" applyAlignment="1">
      <alignment horizontal="center" vertical="center"/>
    </xf>
    <xf numFmtId="0" fontId="10" fillId="14" borderId="22" xfId="0" applyFont="1" applyFill="1" applyBorder="1" applyAlignment="1">
      <alignment horizontal="center" vertical="center" wrapText="1"/>
    </xf>
    <xf numFmtId="9" fontId="10" fillId="14" borderId="22" xfId="0" applyNumberFormat="1" applyFont="1" applyFill="1" applyBorder="1" applyAlignment="1">
      <alignment horizontal="center" vertical="center" wrapText="1"/>
    </xf>
    <xf numFmtId="9" fontId="10" fillId="14" borderId="23" xfId="2" applyNumberFormat="1" applyFont="1" applyFill="1" applyBorder="1" applyAlignment="1">
      <alignment horizontal="left" vertical="center" wrapText="1"/>
    </xf>
    <xf numFmtId="164" fontId="10" fillId="14" borderId="23" xfId="1" applyNumberFormat="1" applyFont="1" applyFill="1" applyBorder="1" applyAlignment="1">
      <alignment horizontal="center" vertical="center" wrapText="1"/>
    </xf>
    <xf numFmtId="9" fontId="10" fillId="14" borderId="8" xfId="2" applyNumberFormat="1" applyFont="1" applyFill="1" applyBorder="1" applyAlignment="1">
      <alignment horizontal="left" vertical="center" wrapText="1"/>
    </xf>
    <xf numFmtId="164" fontId="10" fillId="14" borderId="8" xfId="1" applyNumberFormat="1" applyFont="1" applyFill="1" applyBorder="1" applyAlignment="1">
      <alignment horizontal="center" vertical="center" wrapText="1"/>
    </xf>
    <xf numFmtId="0" fontId="22" fillId="14" borderId="10" xfId="0" applyFont="1" applyFill="1" applyBorder="1" applyAlignment="1">
      <alignment horizontal="center" vertical="center" wrapText="1"/>
    </xf>
    <xf numFmtId="0" fontId="10" fillId="14" borderId="10" xfId="0" applyFont="1" applyFill="1" applyBorder="1" applyAlignment="1">
      <alignment horizontal="center" vertical="center" wrapText="1"/>
    </xf>
    <xf numFmtId="9" fontId="10" fillId="14" borderId="43" xfId="0" applyNumberFormat="1" applyFont="1" applyFill="1" applyBorder="1" applyAlignment="1">
      <alignment horizontal="left" vertical="center" wrapText="1"/>
    </xf>
    <xf numFmtId="0" fontId="23" fillId="14" borderId="44" xfId="0" applyFont="1" applyFill="1" applyBorder="1" applyAlignment="1">
      <alignment horizontal="center" vertical="center"/>
    </xf>
    <xf numFmtId="0" fontId="10" fillId="14" borderId="44" xfId="0" applyFont="1" applyFill="1" applyBorder="1" applyAlignment="1">
      <alignment horizontal="center" vertical="center" wrapText="1"/>
    </xf>
    <xf numFmtId="9" fontId="10" fillId="14" borderId="44" xfId="0" applyNumberFormat="1" applyFont="1" applyFill="1" applyBorder="1" applyAlignment="1">
      <alignment horizontal="center" vertical="center" wrapText="1"/>
    </xf>
    <xf numFmtId="9" fontId="10" fillId="14" borderId="44" xfId="2" applyNumberFormat="1" applyFont="1" applyFill="1" applyBorder="1" applyAlignment="1">
      <alignment horizontal="left" vertical="center" wrapText="1"/>
    </xf>
    <xf numFmtId="164" fontId="10" fillId="14" borderId="44" xfId="1" applyNumberFormat="1" applyFont="1" applyFill="1" applyBorder="1" applyAlignment="1">
      <alignment horizontal="center" vertical="center" wrapText="1"/>
    </xf>
    <xf numFmtId="10" fontId="25" fillId="10" borderId="11" xfId="1" applyNumberFormat="1" applyFont="1" applyFill="1" applyBorder="1" applyAlignment="1">
      <alignment horizontal="center" vertical="center"/>
    </xf>
    <xf numFmtId="0" fontId="7" fillId="14" borderId="10" xfId="0" applyFont="1" applyFill="1" applyBorder="1" applyAlignment="1">
      <alignment horizontal="center" vertical="center" wrapText="1"/>
    </xf>
    <xf numFmtId="0" fontId="21" fillId="14" borderId="10" xfId="0" applyFont="1" applyFill="1" applyBorder="1" applyAlignment="1">
      <alignment horizontal="left" vertical="center" wrapText="1"/>
    </xf>
    <xf numFmtId="0" fontId="23" fillId="14" borderId="12" xfId="0" applyFont="1" applyFill="1" applyBorder="1" applyAlignment="1">
      <alignment horizontal="center" vertical="center" wrapText="1"/>
    </xf>
    <xf numFmtId="0" fontId="10" fillId="14" borderId="2" xfId="0" applyFont="1" applyFill="1" applyBorder="1" applyAlignment="1">
      <alignment horizontal="center" vertical="center" wrapText="1"/>
    </xf>
    <xf numFmtId="0" fontId="10" fillId="14" borderId="12" xfId="0" applyFont="1" applyFill="1" applyBorder="1" applyAlignment="1">
      <alignment vertical="center" wrapText="1"/>
    </xf>
    <xf numFmtId="0" fontId="23" fillId="14" borderId="13" xfId="0" applyFont="1" applyFill="1" applyBorder="1" applyAlignment="1">
      <alignment horizontal="center" vertical="center"/>
    </xf>
    <xf numFmtId="0" fontId="10" fillId="14" borderId="14" xfId="0" applyFont="1" applyFill="1" applyBorder="1" applyAlignment="1">
      <alignment vertical="center" wrapText="1"/>
    </xf>
    <xf numFmtId="9" fontId="10" fillId="14" borderId="14" xfId="2" applyNumberFormat="1" applyFont="1" applyFill="1" applyBorder="1" applyAlignment="1">
      <alignment vertical="center" wrapText="1"/>
    </xf>
    <xf numFmtId="0" fontId="23" fillId="14" borderId="9"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0" fillId="14" borderId="9" xfId="0" applyFont="1" applyFill="1" applyBorder="1" applyAlignment="1">
      <alignment vertical="center" wrapText="1"/>
    </xf>
    <xf numFmtId="0" fontId="23" fillId="14" borderId="21" xfId="0" applyFont="1" applyFill="1" applyBorder="1" applyAlignment="1">
      <alignment horizontal="center" vertical="center"/>
    </xf>
    <xf numFmtId="0" fontId="10" fillId="14" borderId="22" xfId="0" applyFont="1" applyFill="1" applyBorder="1" applyAlignment="1">
      <alignment vertical="center" wrapText="1"/>
    </xf>
    <xf numFmtId="9" fontId="10" fillId="14" borderId="28" xfId="2" applyNumberFormat="1" applyFont="1" applyFill="1" applyBorder="1" applyAlignment="1">
      <alignment vertical="center" wrapText="1"/>
    </xf>
    <xf numFmtId="164" fontId="10" fillId="14" borderId="28" xfId="1" applyNumberFormat="1" applyFont="1" applyFill="1" applyBorder="1" applyAlignment="1">
      <alignment horizontal="center" vertical="center" wrapText="1"/>
    </xf>
    <xf numFmtId="9" fontId="10" fillId="14" borderId="41" xfId="2" applyNumberFormat="1" applyFont="1" applyFill="1" applyBorder="1" applyAlignment="1">
      <alignment vertical="center" wrapText="1"/>
    </xf>
    <xf numFmtId="164" fontId="10" fillId="14" borderId="41" xfId="1" applyNumberFormat="1" applyFont="1" applyFill="1" applyBorder="1" applyAlignment="1">
      <alignment horizontal="center" vertical="center" wrapText="1"/>
    </xf>
    <xf numFmtId="0" fontId="23" fillId="14" borderId="10" xfId="0" applyFont="1" applyFill="1" applyBorder="1" applyAlignment="1">
      <alignment horizontal="center" vertical="center" wrapText="1"/>
    </xf>
    <xf numFmtId="0" fontId="10" fillId="14" borderId="49" xfId="0" applyFont="1" applyFill="1" applyBorder="1" applyAlignment="1">
      <alignment horizontal="center" vertical="center" wrapText="1"/>
    </xf>
    <xf numFmtId="0" fontId="10" fillId="14" borderId="10" xfId="0" applyFont="1" applyFill="1" applyBorder="1" applyAlignment="1">
      <alignment vertical="center" wrapText="1"/>
    </xf>
    <xf numFmtId="0" fontId="23" fillId="14" borderId="43" xfId="0" applyFont="1" applyFill="1" applyBorder="1" applyAlignment="1">
      <alignment horizontal="center" vertical="center"/>
    </xf>
    <xf numFmtId="0" fontId="10" fillId="14" borderId="44" xfId="0" applyFont="1" applyFill="1" applyBorder="1" applyAlignment="1">
      <alignment vertical="center" wrapText="1"/>
    </xf>
    <xf numFmtId="9" fontId="10" fillId="14" borderId="44" xfId="2" applyNumberFormat="1" applyFont="1" applyFill="1" applyBorder="1" applyAlignment="1">
      <alignment vertical="center" wrapText="1"/>
    </xf>
    <xf numFmtId="0" fontId="13" fillId="14" borderId="10" xfId="0" applyFont="1" applyFill="1" applyBorder="1" applyAlignment="1">
      <alignment horizontal="center" vertical="center" textRotation="90" wrapText="1"/>
    </xf>
    <xf numFmtId="0" fontId="36" fillId="14" borderId="12" xfId="0" applyFont="1" applyFill="1" applyBorder="1" applyAlignment="1">
      <alignment horizontal="center" vertical="center" wrapText="1"/>
    </xf>
    <xf numFmtId="9" fontId="21" fillId="14" borderId="12" xfId="0" applyNumberFormat="1" applyFont="1" applyFill="1" applyBorder="1" applyAlignment="1">
      <alignment horizontal="left" vertical="center" wrapText="1"/>
    </xf>
    <xf numFmtId="9" fontId="37" fillId="14" borderId="12" xfId="0" applyNumberFormat="1" applyFont="1" applyFill="1" applyBorder="1" applyAlignment="1">
      <alignment horizontal="center" vertical="center" wrapText="1"/>
    </xf>
    <xf numFmtId="0" fontId="36" fillId="14" borderId="9" xfId="0" applyFont="1" applyFill="1" applyBorder="1" applyAlignment="1">
      <alignment horizontal="center" vertical="center" wrapText="1"/>
    </xf>
    <xf numFmtId="9" fontId="21" fillId="14" borderId="9" xfId="0" applyNumberFormat="1" applyFont="1" applyFill="1" applyBorder="1" applyAlignment="1">
      <alignment horizontal="left" vertical="center" wrapText="1"/>
    </xf>
    <xf numFmtId="9" fontId="37" fillId="14" borderId="9" xfId="0" applyNumberFormat="1" applyFont="1" applyFill="1" applyBorder="1" applyAlignment="1">
      <alignment horizontal="center" vertical="center" wrapText="1"/>
    </xf>
    <xf numFmtId="0" fontId="36" fillId="14" borderId="10" xfId="0" applyFont="1" applyFill="1" applyBorder="1" applyAlignment="1">
      <alignment horizontal="center" vertical="center" wrapText="1"/>
    </xf>
    <xf numFmtId="9" fontId="21" fillId="14" borderId="10" xfId="0" applyNumberFormat="1" applyFont="1" applyFill="1" applyBorder="1" applyAlignment="1">
      <alignment horizontal="left" vertical="center" wrapText="1"/>
    </xf>
    <xf numFmtId="9" fontId="37" fillId="14" borderId="10" xfId="0" applyNumberFormat="1" applyFont="1" applyFill="1" applyBorder="1" applyAlignment="1">
      <alignment horizontal="center" vertical="center" wrapText="1"/>
    </xf>
    <xf numFmtId="0" fontId="7" fillId="14" borderId="12" xfId="2" applyFont="1" applyFill="1" applyBorder="1" applyAlignment="1">
      <alignment horizontal="center" vertical="center" wrapText="1"/>
    </xf>
    <xf numFmtId="0" fontId="21" fillId="14" borderId="12" xfId="2" applyFont="1" applyFill="1" applyBorder="1" applyAlignment="1">
      <alignment horizontal="left" vertical="center" wrapText="1"/>
    </xf>
    <xf numFmtId="0" fontId="10" fillId="14" borderId="14" xfId="0" applyFont="1" applyFill="1" applyBorder="1" applyAlignment="1">
      <alignment horizontal="center" vertical="center" wrapText="1" readingOrder="1"/>
    </xf>
    <xf numFmtId="9" fontId="10" fillId="14" borderId="14" xfId="0" applyNumberFormat="1" applyFont="1" applyFill="1" applyBorder="1" applyAlignment="1">
      <alignment horizontal="left" vertical="center" wrapText="1"/>
    </xf>
    <xf numFmtId="0" fontId="37" fillId="14" borderId="12" xfId="2" applyFont="1" applyFill="1" applyBorder="1" applyAlignment="1">
      <alignment horizontal="center" vertical="center" wrapText="1"/>
    </xf>
    <xf numFmtId="0" fontId="7" fillId="14" borderId="9" xfId="2" applyFont="1" applyFill="1" applyBorder="1" applyAlignment="1">
      <alignment horizontal="center" vertical="center" wrapText="1"/>
    </xf>
    <xf numFmtId="0" fontId="21" fillId="14" borderId="9" xfId="2" applyFont="1" applyFill="1" applyBorder="1" applyAlignment="1">
      <alignment horizontal="left" vertical="center" wrapText="1"/>
    </xf>
    <xf numFmtId="0" fontId="10" fillId="14" borderId="22" xfId="0" applyFont="1" applyFill="1" applyBorder="1" applyAlignment="1">
      <alignment horizontal="center" vertical="center" wrapText="1" readingOrder="1"/>
    </xf>
    <xf numFmtId="9" fontId="10" fillId="14" borderId="23" xfId="0" applyNumberFormat="1" applyFont="1" applyFill="1" applyBorder="1" applyAlignment="1">
      <alignment horizontal="left" vertical="center" wrapText="1"/>
    </xf>
    <xf numFmtId="0" fontId="37" fillId="14" borderId="9" xfId="2" applyFont="1" applyFill="1" applyBorder="1" applyAlignment="1">
      <alignment horizontal="center" vertical="center" wrapText="1"/>
    </xf>
    <xf numFmtId="9" fontId="10" fillId="14" borderId="8" xfId="0" applyNumberFormat="1" applyFont="1" applyFill="1" applyBorder="1" applyAlignment="1">
      <alignment horizontal="left" vertical="center" wrapText="1"/>
    </xf>
    <xf numFmtId="0" fontId="20" fillId="14" borderId="10" xfId="0" applyFont="1" applyFill="1" applyBorder="1" applyAlignment="1">
      <alignment horizontal="center" vertical="center" wrapText="1"/>
    </xf>
    <xf numFmtId="0" fontId="7" fillId="14" borderId="10" xfId="2" applyFont="1" applyFill="1" applyBorder="1" applyAlignment="1">
      <alignment horizontal="center" vertical="center" wrapText="1"/>
    </xf>
    <xf numFmtId="0" fontId="21" fillId="14" borderId="10" xfId="2" applyFont="1" applyFill="1" applyBorder="1" applyAlignment="1">
      <alignment horizontal="left" vertical="center" wrapText="1"/>
    </xf>
    <xf numFmtId="0" fontId="10" fillId="14" borderId="44" xfId="0" applyFont="1" applyFill="1" applyBorder="1" applyAlignment="1">
      <alignment horizontal="center" vertical="center" wrapText="1" readingOrder="1"/>
    </xf>
    <xf numFmtId="9" fontId="10" fillId="14" borderId="44" xfId="0" applyNumberFormat="1" applyFont="1" applyFill="1" applyBorder="1" applyAlignment="1">
      <alignment horizontal="left" vertical="center" wrapText="1"/>
    </xf>
    <xf numFmtId="0" fontId="37" fillId="14" borderId="10" xfId="2" applyFont="1" applyFill="1" applyBorder="1" applyAlignment="1">
      <alignment horizontal="center" vertical="center" wrapText="1"/>
    </xf>
    <xf numFmtId="0" fontId="30" fillId="14" borderId="10" xfId="2" applyFont="1" applyFill="1" applyBorder="1" applyAlignment="1">
      <alignment horizontal="center" vertical="center" textRotation="90" wrapText="1"/>
    </xf>
    <xf numFmtId="0" fontId="20" fillId="15" borderId="15" xfId="0" applyFont="1" applyFill="1" applyBorder="1" applyAlignment="1">
      <alignment horizontal="center" vertical="center" wrapText="1"/>
    </xf>
    <xf numFmtId="0" fontId="7" fillId="15" borderId="12" xfId="0" applyFont="1" applyFill="1" applyBorder="1" applyAlignment="1">
      <alignment horizontal="center" vertical="center" wrapText="1"/>
    </xf>
    <xf numFmtId="0" fontId="21" fillId="15" borderId="12" xfId="0" applyFont="1" applyFill="1" applyBorder="1" applyAlignment="1">
      <alignment horizontal="left" vertical="center" wrapText="1"/>
    </xf>
    <xf numFmtId="0" fontId="22" fillId="15" borderId="12" xfId="0" applyFont="1" applyFill="1" applyBorder="1" applyAlignment="1">
      <alignment horizontal="center" vertical="center" wrapText="1" readingOrder="1"/>
    </xf>
    <xf numFmtId="0" fontId="10" fillId="15" borderId="12" xfId="0" applyFont="1" applyFill="1" applyBorder="1" applyAlignment="1">
      <alignment horizontal="center" vertical="center" wrapText="1" readingOrder="1"/>
    </xf>
    <xf numFmtId="0" fontId="10" fillId="16" borderId="13" xfId="0" applyFont="1" applyFill="1" applyBorder="1" applyAlignment="1">
      <alignment horizontal="left" vertical="center" wrapText="1"/>
    </xf>
    <xf numFmtId="0" fontId="23" fillId="15" borderId="14" xfId="0" applyFont="1" applyFill="1" applyBorder="1" applyAlignment="1">
      <alignment horizontal="center" vertical="center" wrapText="1" readingOrder="1"/>
    </xf>
    <xf numFmtId="0" fontId="10" fillId="15" borderId="14" xfId="0" applyFont="1" applyFill="1" applyBorder="1" applyAlignment="1">
      <alignment horizontal="center" vertical="center" wrapText="1"/>
    </xf>
    <xf numFmtId="10" fontId="10" fillId="15" borderId="14" xfId="0" applyNumberFormat="1" applyFont="1" applyFill="1" applyBorder="1" applyAlignment="1">
      <alignment horizontal="center" vertical="center" wrapText="1"/>
    </xf>
    <xf numFmtId="0" fontId="10" fillId="15" borderId="14" xfId="0" applyFont="1" applyFill="1" applyBorder="1" applyAlignment="1">
      <alignment horizontal="left" vertical="center" wrapText="1" readingOrder="1"/>
    </xf>
    <xf numFmtId="164" fontId="10" fillId="15" borderId="14" xfId="1" applyNumberFormat="1" applyFont="1" applyFill="1" applyBorder="1" applyAlignment="1">
      <alignment horizontal="center" vertical="center" wrapText="1" readingOrder="1"/>
    </xf>
    <xf numFmtId="0" fontId="37" fillId="15" borderId="12" xfId="0" applyFont="1" applyFill="1" applyBorder="1" applyAlignment="1">
      <alignment horizontal="center" vertical="center" wrapText="1" readingOrder="1"/>
    </xf>
    <xf numFmtId="0" fontId="30" fillId="15" borderId="12" xfId="0" applyFont="1" applyFill="1" applyBorder="1" applyAlignment="1">
      <alignment horizontal="center" vertical="center" textRotation="90" wrapText="1" readingOrder="1"/>
    </xf>
    <xf numFmtId="0" fontId="20" fillId="15" borderId="30"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21" fillId="15" borderId="9" xfId="0" applyFont="1" applyFill="1" applyBorder="1" applyAlignment="1">
      <alignment horizontal="left" vertical="center" wrapText="1"/>
    </xf>
    <xf numFmtId="0" fontId="22" fillId="15" borderId="9" xfId="0" applyFont="1" applyFill="1" applyBorder="1" applyAlignment="1">
      <alignment horizontal="center" vertical="center" wrapText="1" readingOrder="1"/>
    </xf>
    <xf numFmtId="0" fontId="10" fillId="15" borderId="9" xfId="0" applyFont="1" applyFill="1" applyBorder="1" applyAlignment="1">
      <alignment horizontal="center" vertical="center" wrapText="1" readingOrder="1"/>
    </xf>
    <xf numFmtId="0" fontId="10" fillId="16" borderId="21" xfId="0" applyFont="1" applyFill="1" applyBorder="1" applyAlignment="1">
      <alignment horizontal="left" vertical="center" wrapText="1"/>
    </xf>
    <xf numFmtId="0" fontId="23" fillId="15" borderId="22" xfId="0" applyFont="1" applyFill="1" applyBorder="1" applyAlignment="1">
      <alignment horizontal="center" vertical="center" wrapText="1" readingOrder="1"/>
    </xf>
    <xf numFmtId="0" fontId="10" fillId="15" borderId="22" xfId="0" applyFont="1" applyFill="1" applyBorder="1" applyAlignment="1">
      <alignment horizontal="center" vertical="center" wrapText="1"/>
    </xf>
    <xf numFmtId="10" fontId="10" fillId="15" borderId="22" xfId="0" applyNumberFormat="1" applyFont="1" applyFill="1" applyBorder="1" applyAlignment="1">
      <alignment horizontal="center" vertical="center" wrapText="1"/>
    </xf>
    <xf numFmtId="0" fontId="10" fillId="15" borderId="23" xfId="0" applyFont="1" applyFill="1" applyBorder="1" applyAlignment="1">
      <alignment horizontal="left" vertical="center" wrapText="1" readingOrder="1"/>
    </xf>
    <xf numFmtId="164" fontId="10" fillId="15" borderId="23" xfId="1" applyNumberFormat="1" applyFont="1" applyFill="1" applyBorder="1" applyAlignment="1">
      <alignment horizontal="center" vertical="center" wrapText="1" readingOrder="1"/>
    </xf>
    <xf numFmtId="0" fontId="37" fillId="15" borderId="9" xfId="0" applyFont="1" applyFill="1" applyBorder="1" applyAlignment="1">
      <alignment horizontal="center" vertical="center" wrapText="1" readingOrder="1"/>
    </xf>
    <xf numFmtId="0" fontId="30" fillId="15" borderId="9" xfId="0" applyFont="1" applyFill="1" applyBorder="1" applyAlignment="1">
      <alignment horizontal="center" vertical="center" textRotation="90" wrapText="1" readingOrder="1"/>
    </xf>
    <xf numFmtId="0" fontId="10" fillId="15" borderId="8" xfId="0" applyFont="1" applyFill="1" applyBorder="1" applyAlignment="1">
      <alignment horizontal="left" vertical="center" wrapText="1" readingOrder="1"/>
    </xf>
    <xf numFmtId="164" fontId="10" fillId="15" borderId="8" xfId="1" applyNumberFormat="1" applyFont="1" applyFill="1" applyBorder="1" applyAlignment="1">
      <alignment horizontal="center" vertical="center" wrapText="1" readingOrder="1"/>
    </xf>
    <xf numFmtId="0" fontId="7" fillId="15" borderId="10" xfId="0" applyFont="1" applyFill="1" applyBorder="1" applyAlignment="1">
      <alignment horizontal="center" vertical="center" wrapText="1"/>
    </xf>
    <xf numFmtId="0" fontId="21" fillId="15" borderId="10" xfId="0" applyFont="1" applyFill="1" applyBorder="1" applyAlignment="1">
      <alignment horizontal="left" vertical="center" wrapText="1"/>
    </xf>
    <xf numFmtId="0" fontId="22" fillId="15" borderId="10" xfId="0" applyFont="1" applyFill="1" applyBorder="1" applyAlignment="1">
      <alignment horizontal="center" vertical="center" wrapText="1" readingOrder="1"/>
    </xf>
    <xf numFmtId="0" fontId="10" fillId="15" borderId="10" xfId="0" applyFont="1" applyFill="1" applyBorder="1" applyAlignment="1">
      <alignment horizontal="center" vertical="center" wrapText="1" readingOrder="1"/>
    </xf>
    <xf numFmtId="0" fontId="10" fillId="16" borderId="43" xfId="0" applyFont="1" applyFill="1" applyBorder="1" applyAlignment="1">
      <alignment horizontal="left" vertical="center" wrapText="1"/>
    </xf>
    <xf numFmtId="0" fontId="23" fillId="15" borderId="44" xfId="0" applyFont="1" applyFill="1" applyBorder="1" applyAlignment="1">
      <alignment horizontal="center" vertical="center" wrapText="1" readingOrder="1"/>
    </xf>
    <xf numFmtId="0" fontId="10" fillId="15" borderId="44" xfId="0" applyFont="1" applyFill="1" applyBorder="1" applyAlignment="1">
      <alignment horizontal="center" vertical="center" wrapText="1"/>
    </xf>
    <xf numFmtId="10" fontId="10" fillId="15" borderId="44" xfId="0" applyNumberFormat="1" applyFont="1" applyFill="1" applyBorder="1" applyAlignment="1">
      <alignment horizontal="center" vertical="center" wrapText="1"/>
    </xf>
    <xf numFmtId="0" fontId="10" fillId="15" borderId="44" xfId="0" applyFont="1" applyFill="1" applyBorder="1" applyAlignment="1">
      <alignment horizontal="left" vertical="center" wrapText="1" readingOrder="1"/>
    </xf>
    <xf numFmtId="164" fontId="10" fillId="15" borderId="44" xfId="1" applyNumberFormat="1" applyFont="1" applyFill="1" applyBorder="1" applyAlignment="1">
      <alignment horizontal="center" vertical="center" wrapText="1" readingOrder="1"/>
    </xf>
    <xf numFmtId="0" fontId="37" fillId="15" borderId="10" xfId="0" applyFont="1" applyFill="1" applyBorder="1" applyAlignment="1">
      <alignment horizontal="center" vertical="center" wrapText="1" readingOrder="1"/>
    </xf>
    <xf numFmtId="0" fontId="7" fillId="15" borderId="12" xfId="0" applyFont="1" applyFill="1" applyBorder="1" applyAlignment="1">
      <alignment horizontal="center" vertical="center" wrapText="1" readingOrder="1"/>
    </xf>
    <xf numFmtId="0" fontId="21" fillId="15" borderId="12" xfId="0" applyFont="1" applyFill="1" applyBorder="1" applyAlignment="1">
      <alignment horizontal="left" vertical="center" wrapText="1" readingOrder="1"/>
    </xf>
    <xf numFmtId="0" fontId="22" fillId="15" borderId="12" xfId="0" applyFont="1" applyFill="1" applyBorder="1" applyAlignment="1">
      <alignment horizontal="center" vertical="center" wrapText="1"/>
    </xf>
    <xf numFmtId="0" fontId="10" fillId="15" borderId="12" xfId="0" applyFont="1" applyFill="1" applyBorder="1" applyAlignment="1">
      <alignment horizontal="center" vertical="center" wrapText="1"/>
    </xf>
    <xf numFmtId="0" fontId="10" fillId="16" borderId="13" xfId="0" applyFont="1" applyFill="1" applyBorder="1" applyAlignment="1">
      <alignment horizontal="left" vertical="center" wrapText="1" readingOrder="1"/>
    </xf>
    <xf numFmtId="0" fontId="23" fillId="15" borderId="14" xfId="0" applyFont="1" applyFill="1" applyBorder="1" applyAlignment="1">
      <alignment horizontal="center" vertical="center" wrapText="1"/>
    </xf>
    <xf numFmtId="0" fontId="10" fillId="15" borderId="14" xfId="0" applyFont="1" applyFill="1" applyBorder="1" applyAlignment="1">
      <alignment horizontal="center" vertical="center" wrapText="1" readingOrder="1"/>
    </xf>
    <xf numFmtId="0" fontId="10" fillId="15" borderId="14" xfId="0" applyFont="1" applyFill="1" applyBorder="1" applyAlignment="1">
      <alignment horizontal="left" vertical="center" wrapText="1"/>
    </xf>
    <xf numFmtId="0" fontId="37" fillId="15" borderId="12" xfId="0" applyFont="1" applyFill="1" applyBorder="1" applyAlignment="1">
      <alignment horizontal="center" vertical="center" wrapText="1"/>
    </xf>
    <xf numFmtId="0" fontId="7" fillId="15" borderId="9" xfId="0" applyFont="1" applyFill="1" applyBorder="1" applyAlignment="1">
      <alignment horizontal="center" vertical="center" wrapText="1" readingOrder="1"/>
    </xf>
    <xf numFmtId="0" fontId="21" fillId="15" borderId="9" xfId="0" applyFont="1" applyFill="1" applyBorder="1" applyAlignment="1">
      <alignment horizontal="left" vertical="center" wrapText="1" readingOrder="1"/>
    </xf>
    <xf numFmtId="0" fontId="22" fillId="15" borderId="9" xfId="0" applyFont="1" applyFill="1" applyBorder="1" applyAlignment="1">
      <alignment horizontal="center" vertical="center" wrapText="1"/>
    </xf>
    <xf numFmtId="0" fontId="10" fillId="15" borderId="9" xfId="0" applyFont="1" applyFill="1" applyBorder="1" applyAlignment="1">
      <alignment horizontal="center" vertical="center" wrapText="1"/>
    </xf>
    <xf numFmtId="0" fontId="10" fillId="16" borderId="21" xfId="0" applyFont="1" applyFill="1" applyBorder="1" applyAlignment="1">
      <alignment horizontal="left" vertical="center" wrapText="1" readingOrder="1"/>
    </xf>
    <xf numFmtId="0" fontId="23" fillId="15" borderId="22" xfId="0" applyFont="1" applyFill="1" applyBorder="1" applyAlignment="1">
      <alignment horizontal="center" vertical="center" wrapText="1"/>
    </xf>
    <xf numFmtId="0" fontId="10" fillId="15" borderId="22" xfId="0" applyFont="1" applyFill="1" applyBorder="1" applyAlignment="1">
      <alignment horizontal="center" vertical="center" wrapText="1" readingOrder="1"/>
    </xf>
    <xf numFmtId="0" fontId="10" fillId="15" borderId="23" xfId="0" applyFont="1" applyFill="1" applyBorder="1" applyAlignment="1">
      <alignment horizontal="left" vertical="center" wrapText="1"/>
    </xf>
    <xf numFmtId="0" fontId="37" fillId="15" borderId="9" xfId="0" applyFont="1" applyFill="1" applyBorder="1" applyAlignment="1">
      <alignment horizontal="center" vertical="center" wrapText="1"/>
    </xf>
    <xf numFmtId="0" fontId="35" fillId="0" borderId="83" xfId="0" applyFont="1" applyBorder="1" applyAlignment="1">
      <alignment horizontal="center" vertical="center" wrapText="1"/>
    </xf>
    <xf numFmtId="0" fontId="35" fillId="0" borderId="84" xfId="0" applyFont="1" applyBorder="1" applyAlignment="1">
      <alignment horizontal="center" vertical="center" wrapText="1"/>
    </xf>
    <xf numFmtId="0" fontId="35" fillId="0" borderId="85" xfId="0" applyFont="1" applyBorder="1" applyAlignment="1">
      <alignment horizontal="center" vertical="center" wrapText="1"/>
    </xf>
    <xf numFmtId="0" fontId="7" fillId="15" borderId="10" xfId="0" applyFont="1" applyFill="1" applyBorder="1" applyAlignment="1">
      <alignment horizontal="center" vertical="center" wrapText="1" readingOrder="1"/>
    </xf>
    <xf numFmtId="0" fontId="21" fillId="15" borderId="10" xfId="0" applyFont="1" applyFill="1" applyBorder="1" applyAlignment="1">
      <alignment horizontal="left" vertical="center" wrapText="1" readingOrder="1"/>
    </xf>
    <xf numFmtId="0" fontId="22" fillId="15" borderId="10" xfId="0" applyFont="1" applyFill="1" applyBorder="1" applyAlignment="1">
      <alignment horizontal="center" vertical="center" wrapText="1"/>
    </xf>
    <xf numFmtId="0" fontId="10" fillId="15" borderId="10" xfId="0" applyFont="1" applyFill="1" applyBorder="1" applyAlignment="1">
      <alignment horizontal="center" vertical="center" wrapText="1"/>
    </xf>
    <xf numFmtId="0" fontId="10" fillId="16" borderId="43" xfId="0" applyFont="1" applyFill="1" applyBorder="1" applyAlignment="1">
      <alignment horizontal="left" vertical="center" wrapText="1" readingOrder="1"/>
    </xf>
    <xf numFmtId="0" fontId="23" fillId="15" borderId="44" xfId="0" applyFont="1" applyFill="1" applyBorder="1" applyAlignment="1">
      <alignment horizontal="center" vertical="center" wrapText="1"/>
    </xf>
    <xf numFmtId="0" fontId="10" fillId="15" borderId="44" xfId="0" applyFont="1" applyFill="1" applyBorder="1" applyAlignment="1">
      <alignment horizontal="center" vertical="center" wrapText="1" readingOrder="1"/>
    </xf>
    <xf numFmtId="0" fontId="37" fillId="15" borderId="10" xfId="0" applyFont="1" applyFill="1" applyBorder="1" applyAlignment="1">
      <alignment horizontal="center" vertical="center" wrapText="1"/>
    </xf>
    <xf numFmtId="0" fontId="10" fillId="16" borderId="13" xfId="0" applyFont="1" applyFill="1" applyBorder="1" applyAlignment="1">
      <alignment horizontal="center" vertical="center" wrapText="1"/>
    </xf>
    <xf numFmtId="0" fontId="10" fillId="16" borderId="21" xfId="0" applyFont="1" applyFill="1" applyBorder="1" applyAlignment="1">
      <alignment horizontal="center" vertical="center" wrapText="1"/>
    </xf>
    <xf numFmtId="0" fontId="10" fillId="16" borderId="43" xfId="0" applyFont="1" applyFill="1" applyBorder="1" applyAlignment="1">
      <alignment horizontal="center" vertical="center" wrapText="1"/>
    </xf>
    <xf numFmtId="0" fontId="23" fillId="16" borderId="14" xfId="0" applyFont="1" applyFill="1" applyBorder="1" applyAlignment="1">
      <alignment horizontal="center" vertical="center" wrapText="1"/>
    </xf>
    <xf numFmtId="0" fontId="23" fillId="16" borderId="22" xfId="0" applyFont="1" applyFill="1" applyBorder="1" applyAlignment="1">
      <alignment horizontal="center" vertical="center" wrapText="1"/>
    </xf>
    <xf numFmtId="0" fontId="23" fillId="16" borderId="44" xfId="0" applyFont="1" applyFill="1" applyBorder="1" applyAlignment="1">
      <alignment horizontal="center" vertical="center" wrapText="1"/>
    </xf>
    <xf numFmtId="9" fontId="10" fillId="16" borderId="13" xfId="0" applyNumberFormat="1" applyFont="1" applyFill="1" applyBorder="1" applyAlignment="1">
      <alignment horizontal="left" vertical="center" wrapText="1"/>
    </xf>
    <xf numFmtId="0" fontId="23" fillId="15" borderId="14" xfId="0" applyFont="1" applyFill="1" applyBorder="1" applyAlignment="1">
      <alignment horizontal="center" vertical="center"/>
    </xf>
    <xf numFmtId="9" fontId="10" fillId="15" borderId="14" xfId="0" applyNumberFormat="1" applyFont="1" applyFill="1" applyBorder="1" applyAlignment="1">
      <alignment horizontal="center" vertical="center" wrapText="1"/>
    </xf>
    <xf numFmtId="9" fontId="10" fillId="16" borderId="21" xfId="0" applyNumberFormat="1" applyFont="1" applyFill="1" applyBorder="1" applyAlignment="1">
      <alignment horizontal="left" vertical="center" wrapText="1"/>
    </xf>
    <xf numFmtId="0" fontId="23" fillId="15" borderId="22" xfId="0" applyFont="1" applyFill="1" applyBorder="1" applyAlignment="1">
      <alignment horizontal="center" vertical="center"/>
    </xf>
    <xf numFmtId="9" fontId="10" fillId="15" borderId="22" xfId="0" applyNumberFormat="1" applyFont="1" applyFill="1" applyBorder="1" applyAlignment="1">
      <alignment horizontal="center" vertical="center" wrapText="1"/>
    </xf>
    <xf numFmtId="9" fontId="10" fillId="16" borderId="43" xfId="0" applyNumberFormat="1" applyFont="1" applyFill="1" applyBorder="1" applyAlignment="1">
      <alignment horizontal="left" vertical="center" wrapText="1"/>
    </xf>
    <xf numFmtId="0" fontId="23" fillId="15" borderId="44" xfId="0" applyFont="1" applyFill="1" applyBorder="1" applyAlignment="1">
      <alignment horizontal="center" vertical="center"/>
    </xf>
    <xf numFmtId="9" fontId="10" fillId="15" borderId="44" xfId="0" applyNumberFormat="1" applyFont="1" applyFill="1" applyBorder="1" applyAlignment="1">
      <alignment horizontal="center" vertical="center" wrapText="1"/>
    </xf>
    <xf numFmtId="0" fontId="7" fillId="15" borderId="12" xfId="2" applyFont="1" applyFill="1" applyBorder="1" applyAlignment="1">
      <alignment horizontal="center" vertical="center" wrapText="1"/>
    </xf>
    <xf numFmtId="0" fontId="21" fillId="15" borderId="12" xfId="2" applyFont="1" applyFill="1" applyBorder="1" applyAlignment="1">
      <alignment horizontal="left" vertical="center" wrapText="1"/>
    </xf>
    <xf numFmtId="9" fontId="10" fillId="15" borderId="13" xfId="0" applyNumberFormat="1" applyFont="1" applyFill="1" applyBorder="1" applyAlignment="1">
      <alignment horizontal="left" vertical="center" wrapText="1"/>
    </xf>
    <xf numFmtId="9" fontId="10" fillId="15" borderId="14" xfId="0" applyNumberFormat="1" applyFont="1" applyFill="1" applyBorder="1" applyAlignment="1">
      <alignment horizontal="left" vertical="center" wrapText="1"/>
    </xf>
    <xf numFmtId="164" fontId="10" fillId="15" borderId="14" xfId="1" applyNumberFormat="1" applyFont="1" applyFill="1" applyBorder="1" applyAlignment="1">
      <alignment horizontal="center" vertical="center" wrapText="1"/>
    </xf>
    <xf numFmtId="0" fontId="37" fillId="15" borderId="12" xfId="2" applyFont="1" applyFill="1" applyBorder="1" applyAlignment="1">
      <alignment horizontal="center" vertical="center" wrapText="1"/>
    </xf>
    <xf numFmtId="0" fontId="7" fillId="15" borderId="9" xfId="2" applyFont="1" applyFill="1" applyBorder="1" applyAlignment="1">
      <alignment horizontal="center" vertical="center" wrapText="1"/>
    </xf>
    <xf numFmtId="0" fontId="21" fillId="15" borderId="9" xfId="2" applyFont="1" applyFill="1" applyBorder="1" applyAlignment="1">
      <alignment horizontal="left" vertical="center" wrapText="1"/>
    </xf>
    <xf numFmtId="9" fontId="10" fillId="15" borderId="21" xfId="0" applyNumberFormat="1" applyFont="1" applyFill="1" applyBorder="1" applyAlignment="1">
      <alignment horizontal="left" vertical="center" wrapText="1"/>
    </xf>
    <xf numFmtId="9" fontId="10" fillId="15" borderId="23" xfId="0" applyNumberFormat="1" applyFont="1" applyFill="1" applyBorder="1" applyAlignment="1">
      <alignment horizontal="left" vertical="center" wrapText="1"/>
    </xf>
    <xf numFmtId="164" fontId="10" fillId="15" borderId="23" xfId="1" applyNumberFormat="1" applyFont="1" applyFill="1" applyBorder="1" applyAlignment="1">
      <alignment horizontal="center" vertical="center" wrapText="1"/>
    </xf>
    <xf numFmtId="0" fontId="37" fillId="15" borderId="9" xfId="2" applyFont="1" applyFill="1" applyBorder="1" applyAlignment="1">
      <alignment horizontal="center" vertical="center" wrapText="1"/>
    </xf>
    <xf numFmtId="9" fontId="10" fillId="15" borderId="8" xfId="0" applyNumberFormat="1" applyFont="1" applyFill="1" applyBorder="1" applyAlignment="1">
      <alignment horizontal="left" vertical="center" wrapText="1"/>
    </xf>
    <xf numFmtId="164" fontId="10" fillId="15" borderId="8" xfId="1" applyNumberFormat="1" applyFont="1" applyFill="1" applyBorder="1" applyAlignment="1">
      <alignment horizontal="center" vertical="center" wrapText="1"/>
    </xf>
    <xf numFmtId="0" fontId="20" fillId="15" borderId="45" xfId="0" applyFont="1" applyFill="1" applyBorder="1" applyAlignment="1">
      <alignment horizontal="center" vertical="center" wrapText="1"/>
    </xf>
    <xf numFmtId="0" fontId="7" fillId="15" borderId="10" xfId="2" applyFont="1" applyFill="1" applyBorder="1" applyAlignment="1">
      <alignment horizontal="center" vertical="center" wrapText="1"/>
    </xf>
    <xf numFmtId="0" fontId="21" fillId="15" borderId="10" xfId="2" applyFont="1" applyFill="1" applyBorder="1" applyAlignment="1">
      <alignment horizontal="left" vertical="center" wrapText="1"/>
    </xf>
    <xf numFmtId="9" fontId="10" fillId="15" borderId="43" xfId="0" applyNumberFormat="1" applyFont="1" applyFill="1" applyBorder="1" applyAlignment="1">
      <alignment horizontal="left" vertical="center" wrapText="1"/>
    </xf>
    <xf numFmtId="9" fontId="10" fillId="15" borderId="44" xfId="0" applyNumberFormat="1" applyFont="1" applyFill="1" applyBorder="1" applyAlignment="1">
      <alignment horizontal="left" vertical="center" wrapText="1"/>
    </xf>
    <xf numFmtId="164" fontId="10" fillId="15" borderId="44" xfId="1" applyNumberFormat="1" applyFont="1" applyFill="1" applyBorder="1" applyAlignment="1">
      <alignment horizontal="center" vertical="center" wrapText="1"/>
    </xf>
    <xf numFmtId="0" fontId="37" fillId="15" borderId="10" xfId="2" applyFont="1" applyFill="1" applyBorder="1" applyAlignment="1">
      <alignment horizontal="center" vertical="center" wrapText="1"/>
    </xf>
    <xf numFmtId="0" fontId="30" fillId="15" borderId="10" xfId="0" applyFont="1" applyFill="1" applyBorder="1" applyAlignment="1">
      <alignment horizontal="center" vertical="center" textRotation="90" wrapText="1" readingOrder="1"/>
    </xf>
    <xf numFmtId="0" fontId="26" fillId="10" borderId="15"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21" fillId="10" borderId="12" xfId="0" applyFont="1" applyFill="1" applyBorder="1" applyAlignment="1">
      <alignment horizontal="left" vertical="center" wrapText="1"/>
    </xf>
    <xf numFmtId="0" fontId="22" fillId="10" borderId="12" xfId="0" applyFont="1" applyFill="1" applyBorder="1" applyAlignment="1">
      <alignment horizontal="center" vertical="center" wrapText="1"/>
    </xf>
    <xf numFmtId="0" fontId="10" fillId="10" borderId="12" xfId="0" applyFont="1" applyFill="1" applyBorder="1" applyAlignment="1">
      <alignment horizontal="center" vertical="center" wrapText="1"/>
    </xf>
    <xf numFmtId="0" fontId="10" fillId="10" borderId="13" xfId="0" applyFont="1" applyFill="1" applyBorder="1" applyAlignment="1">
      <alignment horizontal="left" vertical="center" wrapText="1"/>
    </xf>
    <xf numFmtId="0" fontId="23" fillId="10" borderId="14" xfId="0" applyFont="1" applyFill="1" applyBorder="1" applyAlignment="1">
      <alignment horizontal="center" vertical="center" wrapText="1"/>
    </xf>
    <xf numFmtId="0" fontId="10" fillId="17" borderId="14" xfId="0" applyFont="1" applyFill="1" applyBorder="1" applyAlignment="1">
      <alignment horizontal="center" vertical="center" wrapText="1"/>
    </xf>
    <xf numFmtId="10" fontId="10" fillId="10" borderId="13" xfId="1" applyNumberFormat="1" applyFont="1" applyFill="1" applyBorder="1" applyAlignment="1">
      <alignment horizontal="center" vertical="center" wrapText="1"/>
    </xf>
    <xf numFmtId="0" fontId="10" fillId="17" borderId="14" xfId="0" applyFont="1" applyFill="1" applyBorder="1" applyAlignment="1">
      <alignment horizontal="left" vertical="center" wrapText="1"/>
    </xf>
    <xf numFmtId="164" fontId="10" fillId="10" borderId="14" xfId="1" applyNumberFormat="1" applyFont="1" applyFill="1" applyBorder="1" applyAlignment="1">
      <alignment horizontal="center" vertical="center" wrapText="1"/>
    </xf>
    <xf numFmtId="0" fontId="37" fillId="10" borderId="12" xfId="0" applyFont="1" applyFill="1" applyBorder="1" applyAlignment="1">
      <alignment horizontal="center" vertical="center" wrapText="1"/>
    </xf>
    <xf numFmtId="0" fontId="30" fillId="17" borderId="12" xfId="0" applyFont="1" applyFill="1" applyBorder="1" applyAlignment="1">
      <alignment horizontal="center" vertical="center" textRotation="90" wrapText="1"/>
    </xf>
    <xf numFmtId="0" fontId="26" fillId="10" borderId="30"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21" fillId="10" borderId="9" xfId="0" applyFont="1" applyFill="1" applyBorder="1" applyAlignment="1">
      <alignment horizontal="left" vertical="center" wrapText="1"/>
    </xf>
    <xf numFmtId="0" fontId="22" fillId="10" borderId="9" xfId="0" applyFont="1" applyFill="1" applyBorder="1" applyAlignment="1">
      <alignment horizontal="center" vertical="center" wrapText="1"/>
    </xf>
    <xf numFmtId="0" fontId="10" fillId="10" borderId="9" xfId="0" applyFont="1" applyFill="1" applyBorder="1" applyAlignment="1">
      <alignment horizontal="center" vertical="center" wrapText="1"/>
    </xf>
    <xf numFmtId="0" fontId="10" fillId="10" borderId="21" xfId="0" applyFont="1" applyFill="1" applyBorder="1" applyAlignment="1">
      <alignment horizontal="left" vertical="center" wrapText="1"/>
    </xf>
    <xf numFmtId="0" fontId="23" fillId="10" borderId="22" xfId="0" applyFont="1" applyFill="1" applyBorder="1" applyAlignment="1">
      <alignment horizontal="center" vertical="center" wrapText="1"/>
    </xf>
    <xf numFmtId="0" fontId="10" fillId="17" borderId="22" xfId="0" applyFont="1" applyFill="1" applyBorder="1" applyAlignment="1">
      <alignment horizontal="center" vertical="center" wrapText="1"/>
    </xf>
    <xf numFmtId="10" fontId="10" fillId="10" borderId="21" xfId="1" applyNumberFormat="1" applyFont="1" applyFill="1" applyBorder="1" applyAlignment="1">
      <alignment horizontal="center" vertical="center" wrapText="1"/>
    </xf>
    <xf numFmtId="0" fontId="10" fillId="17" borderId="23" xfId="0" applyFont="1" applyFill="1" applyBorder="1" applyAlignment="1">
      <alignment horizontal="left" vertical="center" wrapText="1"/>
    </xf>
    <xf numFmtId="164" fontId="10" fillId="10" borderId="23" xfId="1" applyNumberFormat="1" applyFont="1" applyFill="1" applyBorder="1" applyAlignment="1">
      <alignment horizontal="center" vertical="center" wrapText="1"/>
    </xf>
    <xf numFmtId="0" fontId="37" fillId="10" borderId="86" xfId="0" applyFont="1" applyFill="1" applyBorder="1" applyAlignment="1">
      <alignment horizontal="center" vertical="center" wrapText="1"/>
    </xf>
    <xf numFmtId="0" fontId="30" fillId="17" borderId="9" xfId="0" applyFont="1" applyFill="1" applyBorder="1" applyAlignment="1">
      <alignment horizontal="center" vertical="center" textRotation="90" wrapText="1"/>
    </xf>
    <xf numFmtId="0" fontId="10" fillId="17" borderId="8" xfId="0" applyFont="1" applyFill="1" applyBorder="1" applyAlignment="1">
      <alignment horizontal="left" vertical="center" wrapText="1"/>
    </xf>
    <xf numFmtId="164" fontId="10" fillId="10" borderId="8" xfId="1" applyNumberFormat="1" applyFont="1" applyFill="1" applyBorder="1" applyAlignment="1">
      <alignment horizontal="center" vertical="center" wrapText="1"/>
    </xf>
    <xf numFmtId="0" fontId="37" fillId="10" borderId="87" xfId="0" applyFont="1" applyFill="1" applyBorder="1" applyAlignment="1">
      <alignment horizontal="center" vertical="center" wrapText="1"/>
    </xf>
    <xf numFmtId="0" fontId="10" fillId="10" borderId="8" xfId="0" applyFont="1" applyFill="1" applyBorder="1" applyAlignment="1">
      <alignment horizontal="left" vertical="center" wrapText="1"/>
    </xf>
    <xf numFmtId="0" fontId="10" fillId="10" borderId="23" xfId="0" applyFont="1" applyFill="1" applyBorder="1" applyAlignment="1">
      <alignment horizontal="left" vertical="center" wrapText="1"/>
    </xf>
    <xf numFmtId="0" fontId="10" fillId="10" borderId="43" xfId="0" applyFont="1" applyFill="1" applyBorder="1" applyAlignment="1">
      <alignment horizontal="left" vertical="center" wrapText="1"/>
    </xf>
    <xf numFmtId="0" fontId="23" fillId="10" borderId="44" xfId="0" applyFont="1" applyFill="1" applyBorder="1" applyAlignment="1">
      <alignment horizontal="center" vertical="center" wrapText="1"/>
    </xf>
    <xf numFmtId="0" fontId="10" fillId="17" borderId="44" xfId="0" applyFont="1" applyFill="1" applyBorder="1" applyAlignment="1">
      <alignment horizontal="center" vertical="center" wrapText="1"/>
    </xf>
    <xf numFmtId="10" fontId="10" fillId="10" borderId="43" xfId="1" applyNumberFormat="1" applyFont="1" applyFill="1" applyBorder="1" applyAlignment="1">
      <alignment horizontal="center" vertical="center" wrapText="1"/>
    </xf>
    <xf numFmtId="0" fontId="10" fillId="17" borderId="44" xfId="0" applyFont="1" applyFill="1" applyBorder="1" applyAlignment="1">
      <alignment horizontal="left" vertical="center" wrapText="1"/>
    </xf>
    <xf numFmtId="164" fontId="10" fillId="10" borderId="44" xfId="1" applyNumberFormat="1" applyFont="1" applyFill="1" applyBorder="1" applyAlignment="1">
      <alignment horizontal="center" vertical="center" wrapText="1"/>
    </xf>
    <xf numFmtId="0" fontId="37" fillId="10" borderId="10" xfId="0" applyFont="1" applyFill="1" applyBorder="1" applyAlignment="1">
      <alignment horizontal="center" vertical="center" wrapText="1"/>
    </xf>
    <xf numFmtId="0" fontId="10" fillId="10" borderId="14" xfId="0" applyFont="1" applyFill="1" applyBorder="1" applyAlignment="1">
      <alignment horizontal="center" vertical="center" wrapText="1"/>
    </xf>
    <xf numFmtId="0" fontId="10" fillId="10" borderId="14" xfId="0" applyFont="1" applyFill="1" applyBorder="1" applyAlignment="1">
      <alignment horizontal="left" vertical="center" wrapText="1"/>
    </xf>
    <xf numFmtId="0" fontId="10" fillId="10" borderId="22" xfId="0" applyFont="1" applyFill="1" applyBorder="1" applyAlignment="1">
      <alignment horizontal="center" vertical="center" wrapText="1"/>
    </xf>
    <xf numFmtId="0" fontId="37" fillId="10" borderId="9"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21" fillId="10" borderId="10" xfId="0" applyFont="1" applyFill="1" applyBorder="1" applyAlignment="1">
      <alignment horizontal="left" vertical="center" wrapText="1"/>
    </xf>
    <xf numFmtId="0" fontId="22" fillId="10" borderId="10"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44" xfId="0" applyFont="1" applyFill="1" applyBorder="1" applyAlignment="1">
      <alignment horizontal="center" vertical="center" wrapText="1"/>
    </xf>
    <xf numFmtId="0" fontId="10" fillId="10" borderId="44" xfId="0" applyFont="1" applyFill="1" applyBorder="1" applyAlignment="1">
      <alignment horizontal="left" vertical="center" wrapText="1"/>
    </xf>
    <xf numFmtId="10" fontId="21" fillId="10" borderId="2" xfId="1" applyNumberFormat="1" applyFont="1" applyFill="1" applyBorder="1" applyAlignment="1">
      <alignment horizontal="center" vertical="center"/>
    </xf>
    <xf numFmtId="10" fontId="21" fillId="10" borderId="1" xfId="1" applyNumberFormat="1" applyFont="1" applyFill="1" applyBorder="1" applyAlignment="1">
      <alignment horizontal="center" vertical="center"/>
    </xf>
    <xf numFmtId="10" fontId="21" fillId="10" borderId="49" xfId="1" applyNumberFormat="1" applyFont="1" applyFill="1" applyBorder="1" applyAlignment="1">
      <alignment horizontal="center" vertical="center"/>
    </xf>
    <xf numFmtId="0" fontId="10" fillId="10" borderId="28" xfId="0" applyFont="1" applyFill="1" applyBorder="1" applyAlignment="1">
      <alignment horizontal="center" vertical="center" wrapText="1"/>
    </xf>
    <xf numFmtId="0" fontId="10" fillId="10" borderId="41" xfId="0" applyFont="1" applyFill="1" applyBorder="1" applyAlignment="1">
      <alignment horizontal="center" vertical="center" wrapText="1"/>
    </xf>
    <xf numFmtId="10" fontId="25" fillId="0" borderId="14" xfId="0" applyNumberFormat="1" applyFont="1" applyBorder="1" applyAlignment="1">
      <alignment horizontal="center" vertical="center"/>
    </xf>
    <xf numFmtId="10" fontId="31" fillId="10" borderId="28" xfId="0" applyNumberFormat="1" applyFont="1" applyFill="1" applyBorder="1" applyAlignment="1">
      <alignment horizontal="center" vertical="center"/>
    </xf>
    <xf numFmtId="10" fontId="25" fillId="0" borderId="41" xfId="0" applyNumberFormat="1" applyFont="1" applyBorder="1" applyAlignment="1">
      <alignment horizontal="center" vertical="center"/>
    </xf>
    <xf numFmtId="10" fontId="31" fillId="10" borderId="44" xfId="0" applyNumberFormat="1" applyFont="1" applyFill="1" applyBorder="1" applyAlignment="1">
      <alignment horizontal="center" vertical="center"/>
    </xf>
    <xf numFmtId="0" fontId="23" fillId="10" borderId="14" xfId="0" applyFont="1" applyFill="1" applyBorder="1" applyAlignment="1">
      <alignment horizontal="center" vertical="center"/>
    </xf>
    <xf numFmtId="10" fontId="21" fillId="17" borderId="2" xfId="1" applyNumberFormat="1" applyFont="1" applyFill="1" applyBorder="1" applyAlignment="1">
      <alignment horizontal="center" vertical="center"/>
    </xf>
    <xf numFmtId="0" fontId="23" fillId="10" borderId="22" xfId="0" applyFont="1" applyFill="1" applyBorder="1" applyAlignment="1">
      <alignment horizontal="center" vertical="center"/>
    </xf>
    <xf numFmtId="10" fontId="21" fillId="17" borderId="1" xfId="1" applyNumberFormat="1" applyFont="1" applyFill="1" applyBorder="1" applyAlignment="1">
      <alignment horizontal="center" vertical="center"/>
    </xf>
    <xf numFmtId="0" fontId="23" fillId="10" borderId="44" xfId="0" applyFont="1" applyFill="1" applyBorder="1" applyAlignment="1">
      <alignment horizontal="center" vertical="center"/>
    </xf>
    <xf numFmtId="10" fontId="21" fillId="17" borderId="49" xfId="1" applyNumberFormat="1" applyFont="1" applyFill="1" applyBorder="1" applyAlignment="1">
      <alignment horizontal="center" vertical="center"/>
    </xf>
    <xf numFmtId="10" fontId="10" fillId="17" borderId="2" xfId="1" applyNumberFormat="1" applyFont="1" applyFill="1" applyBorder="1" applyAlignment="1">
      <alignment horizontal="center" vertical="center"/>
    </xf>
    <xf numFmtId="10" fontId="10" fillId="17" borderId="1" xfId="1" applyNumberFormat="1" applyFont="1" applyFill="1" applyBorder="1" applyAlignment="1">
      <alignment horizontal="center" vertical="center"/>
    </xf>
    <xf numFmtId="10" fontId="10" fillId="17" borderId="49" xfId="1" applyNumberFormat="1" applyFont="1" applyFill="1" applyBorder="1" applyAlignment="1">
      <alignment horizontal="center" vertical="center"/>
    </xf>
    <xf numFmtId="10" fontId="21" fillId="17" borderId="13" xfId="1" applyNumberFormat="1" applyFont="1" applyFill="1" applyBorder="1" applyAlignment="1">
      <alignment horizontal="center" vertical="center"/>
    </xf>
    <xf numFmtId="164" fontId="10" fillId="10" borderId="18" xfId="1" applyNumberFormat="1" applyFont="1" applyFill="1" applyBorder="1" applyAlignment="1">
      <alignment horizontal="center" vertical="center" wrapText="1"/>
    </xf>
    <xf numFmtId="10" fontId="21" fillId="17" borderId="21" xfId="1" applyNumberFormat="1" applyFont="1" applyFill="1" applyBorder="1" applyAlignment="1">
      <alignment horizontal="center" vertical="center"/>
    </xf>
    <xf numFmtId="164" fontId="10" fillId="10" borderId="76" xfId="1" applyNumberFormat="1" applyFont="1" applyFill="1" applyBorder="1" applyAlignment="1">
      <alignment horizontal="center" vertical="center" wrapText="1"/>
    </xf>
    <xf numFmtId="164" fontId="10" fillId="10" borderId="77" xfId="1" applyNumberFormat="1" applyFont="1" applyFill="1" applyBorder="1" applyAlignment="1">
      <alignment horizontal="center" vertical="center" wrapText="1"/>
    </xf>
    <xf numFmtId="0" fontId="10" fillId="10" borderId="61" xfId="0" applyFont="1" applyFill="1" applyBorder="1" applyAlignment="1">
      <alignment horizontal="left" vertical="center" wrapText="1"/>
    </xf>
    <xf numFmtId="0" fontId="23" fillId="10" borderId="23" xfId="0" applyFont="1" applyFill="1" applyBorder="1" applyAlignment="1">
      <alignment horizontal="center" vertical="center"/>
    </xf>
    <xf numFmtId="0" fontId="10" fillId="10" borderId="23" xfId="0" applyFont="1" applyFill="1" applyBorder="1" applyAlignment="1">
      <alignment horizontal="center" vertical="center" wrapText="1"/>
    </xf>
    <xf numFmtId="10" fontId="21" fillId="17" borderId="43" xfId="1" applyNumberFormat="1" applyFont="1" applyFill="1" applyBorder="1" applyAlignment="1">
      <alignment horizontal="center" vertical="center"/>
    </xf>
    <xf numFmtId="0" fontId="10" fillId="10" borderId="88" xfId="0" applyFont="1" applyFill="1" applyBorder="1" applyAlignment="1">
      <alignment horizontal="left" vertical="center" wrapText="1"/>
    </xf>
    <xf numFmtId="0" fontId="23" fillId="10" borderId="8" xfId="0" applyFont="1" applyFill="1" applyBorder="1" applyAlignment="1">
      <alignment horizontal="center" vertical="center"/>
    </xf>
    <xf numFmtId="0" fontId="10" fillId="10" borderId="8" xfId="0" applyFont="1" applyFill="1" applyBorder="1" applyAlignment="1">
      <alignment horizontal="center" vertical="center" wrapText="1"/>
    </xf>
    <xf numFmtId="164" fontId="10" fillId="10" borderId="48" xfId="1" applyNumberFormat="1" applyFont="1" applyFill="1" applyBorder="1" applyAlignment="1">
      <alignment horizontal="center" vertical="center" wrapText="1"/>
    </xf>
    <xf numFmtId="10" fontId="27" fillId="11" borderId="1" xfId="1" applyNumberFormat="1" applyFont="1" applyFill="1" applyBorder="1" applyAlignment="1">
      <alignment horizontal="center" vertical="center" textRotation="90"/>
    </xf>
    <xf numFmtId="0" fontId="29" fillId="0" borderId="89" xfId="0" applyFont="1" applyBorder="1"/>
    <xf numFmtId="0" fontId="29" fillId="0" borderId="90" xfId="0" applyFont="1" applyBorder="1"/>
    <xf numFmtId="0" fontId="37" fillId="10" borderId="91" xfId="0" applyFont="1" applyFill="1" applyBorder="1" applyAlignment="1">
      <alignment horizontal="center" vertical="center" wrapText="1"/>
    </xf>
    <xf numFmtId="0" fontId="22" fillId="16" borderId="12" xfId="0" applyFont="1" applyFill="1" applyBorder="1" applyAlignment="1">
      <alignment horizontal="center" vertical="center" wrapText="1"/>
    </xf>
    <xf numFmtId="10" fontId="21" fillId="17" borderId="92" xfId="1" applyNumberFormat="1" applyFont="1" applyFill="1" applyBorder="1" applyAlignment="1">
      <alignment horizontal="center" vertical="center"/>
    </xf>
    <xf numFmtId="0" fontId="38" fillId="10" borderId="8" xfId="0" applyFont="1" applyFill="1" applyBorder="1" applyAlignment="1">
      <alignment horizontal="center" vertical="center" wrapText="1"/>
    </xf>
    <xf numFmtId="0" fontId="22" fillId="16" borderId="9" xfId="0" applyFont="1" applyFill="1" applyBorder="1" applyAlignment="1">
      <alignment horizontal="center" vertical="center" wrapText="1"/>
    </xf>
    <xf numFmtId="10" fontId="21" fillId="17" borderId="33" xfId="1" applyNumberFormat="1" applyFont="1" applyFill="1" applyBorder="1" applyAlignment="1">
      <alignment horizontal="center" vertical="center"/>
    </xf>
    <xf numFmtId="0" fontId="10" fillId="10" borderId="22" xfId="0" applyFont="1" applyFill="1" applyBorder="1" applyAlignment="1">
      <alignment horizontal="left" vertical="center" wrapText="1"/>
    </xf>
    <xf numFmtId="0" fontId="38" fillId="10" borderId="23" xfId="0" applyFont="1" applyFill="1" applyBorder="1" applyAlignment="1">
      <alignment horizontal="center" vertical="center" wrapText="1"/>
    </xf>
    <xf numFmtId="0" fontId="22" fillId="16" borderId="10" xfId="0" applyFont="1" applyFill="1" applyBorder="1" applyAlignment="1">
      <alignment horizontal="center" vertical="center" wrapText="1"/>
    </xf>
    <xf numFmtId="10" fontId="21" fillId="17" borderId="93" xfId="1" applyNumberFormat="1" applyFont="1" applyFill="1" applyBorder="1" applyAlignment="1">
      <alignment horizontal="center" vertical="center"/>
    </xf>
    <xf numFmtId="0" fontId="39" fillId="0" borderId="12"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10" xfId="0" applyFont="1" applyBorder="1" applyAlignment="1">
      <alignment horizontal="center" vertical="center" wrapText="1"/>
    </xf>
    <xf numFmtId="0" fontId="7" fillId="10" borderId="12" xfId="2" applyFont="1" applyFill="1" applyBorder="1" applyAlignment="1">
      <alignment horizontal="center" vertical="center" wrapText="1"/>
    </xf>
    <xf numFmtId="0" fontId="21" fillId="10" borderId="12" xfId="2" applyFont="1" applyFill="1" applyBorder="1" applyAlignment="1">
      <alignment horizontal="left" vertical="center" wrapText="1"/>
    </xf>
    <xf numFmtId="9" fontId="10" fillId="10" borderId="13" xfId="0" applyNumberFormat="1" applyFont="1" applyFill="1" applyBorder="1" applyAlignment="1">
      <alignment horizontal="left" vertical="center" wrapText="1"/>
    </xf>
    <xf numFmtId="9" fontId="10" fillId="10" borderId="14" xfId="0" applyNumberFormat="1" applyFont="1" applyFill="1" applyBorder="1" applyAlignment="1">
      <alignment horizontal="center" vertical="center" wrapText="1"/>
    </xf>
    <xf numFmtId="0" fontId="10" fillId="10" borderId="14" xfId="0" applyFont="1" applyFill="1" applyBorder="1" applyAlignment="1">
      <alignment horizontal="center" vertical="center" wrapText="1" readingOrder="1"/>
    </xf>
    <xf numFmtId="9" fontId="10" fillId="10" borderId="14" xfId="0" applyNumberFormat="1" applyFont="1" applyFill="1" applyBorder="1" applyAlignment="1">
      <alignment horizontal="left" vertical="center" wrapText="1"/>
    </xf>
    <xf numFmtId="0" fontId="37" fillId="10" borderId="12" xfId="2" applyFont="1" applyFill="1" applyBorder="1" applyAlignment="1">
      <alignment horizontal="center" vertical="center" wrapText="1"/>
    </xf>
    <xf numFmtId="0" fontId="7" fillId="10" borderId="9" xfId="2" applyFont="1" applyFill="1" applyBorder="1" applyAlignment="1">
      <alignment horizontal="center" vertical="center" wrapText="1"/>
    </xf>
    <xf numFmtId="0" fontId="21" fillId="10" borderId="9" xfId="2" applyFont="1" applyFill="1" applyBorder="1" applyAlignment="1">
      <alignment horizontal="left" vertical="center" wrapText="1"/>
    </xf>
    <xf numFmtId="9" fontId="10" fillId="10" borderId="21" xfId="0" applyNumberFormat="1" applyFont="1" applyFill="1" applyBorder="1" applyAlignment="1">
      <alignment horizontal="left" vertical="center" wrapText="1"/>
    </xf>
    <xf numFmtId="9" fontId="10" fillId="10" borderId="22" xfId="0" applyNumberFormat="1" applyFont="1" applyFill="1" applyBorder="1" applyAlignment="1">
      <alignment horizontal="center" vertical="center" wrapText="1"/>
    </xf>
    <xf numFmtId="0" fontId="10" fillId="10" borderId="22" xfId="0" applyFont="1" applyFill="1" applyBorder="1" applyAlignment="1">
      <alignment horizontal="center" vertical="center" wrapText="1" readingOrder="1"/>
    </xf>
    <xf numFmtId="9" fontId="10" fillId="10" borderId="23" xfId="0" applyNumberFormat="1" applyFont="1" applyFill="1" applyBorder="1" applyAlignment="1">
      <alignment horizontal="left" vertical="center" wrapText="1"/>
    </xf>
    <xf numFmtId="0" fontId="37" fillId="10" borderId="9" xfId="2" applyFont="1" applyFill="1" applyBorder="1" applyAlignment="1">
      <alignment horizontal="center" vertical="center" wrapText="1"/>
    </xf>
    <xf numFmtId="9" fontId="10" fillId="10" borderId="8" xfId="0" applyNumberFormat="1" applyFont="1" applyFill="1" applyBorder="1" applyAlignment="1">
      <alignment horizontal="left" vertical="center" wrapText="1"/>
    </xf>
    <xf numFmtId="0" fontId="26" fillId="10" borderId="45" xfId="0" applyFont="1" applyFill="1" applyBorder="1" applyAlignment="1">
      <alignment horizontal="center" vertical="center" wrapText="1"/>
    </xf>
    <xf numFmtId="0" fontId="7" fillId="10" borderId="10" xfId="2" applyFont="1" applyFill="1" applyBorder="1" applyAlignment="1">
      <alignment horizontal="center" vertical="center" wrapText="1"/>
    </xf>
    <xf numFmtId="0" fontId="21" fillId="10" borderId="10" xfId="2" applyFont="1" applyFill="1" applyBorder="1" applyAlignment="1">
      <alignment horizontal="left" vertical="center" wrapText="1"/>
    </xf>
    <xf numFmtId="9" fontId="10" fillId="10" borderId="43" xfId="0" applyNumberFormat="1" applyFont="1" applyFill="1" applyBorder="1" applyAlignment="1">
      <alignment horizontal="left" vertical="center" wrapText="1"/>
    </xf>
    <xf numFmtId="9" fontId="10" fillId="10" borderId="44" xfId="0" applyNumberFormat="1" applyFont="1" applyFill="1" applyBorder="1" applyAlignment="1">
      <alignment horizontal="center" vertical="center" wrapText="1"/>
    </xf>
    <xf numFmtId="0" fontId="10" fillId="10" borderId="44" xfId="0" applyFont="1" applyFill="1" applyBorder="1" applyAlignment="1">
      <alignment horizontal="center" vertical="center" wrapText="1" readingOrder="1"/>
    </xf>
    <xf numFmtId="9" fontId="10" fillId="10" borderId="44" xfId="0" applyNumberFormat="1" applyFont="1" applyFill="1" applyBorder="1" applyAlignment="1">
      <alignment horizontal="left" vertical="center" wrapText="1"/>
    </xf>
    <xf numFmtId="0" fontId="37" fillId="10" borderId="10" xfId="2" applyFont="1" applyFill="1" applyBorder="1" applyAlignment="1">
      <alignment horizontal="center" vertical="center" wrapText="1"/>
    </xf>
    <xf numFmtId="0" fontId="30" fillId="17" borderId="10" xfId="0" applyFont="1" applyFill="1" applyBorder="1" applyAlignment="1">
      <alignment horizontal="center" vertical="center" textRotation="90" wrapText="1"/>
    </xf>
    <xf numFmtId="0" fontId="20" fillId="18" borderId="12" xfId="0" applyFont="1" applyFill="1" applyBorder="1" applyAlignment="1">
      <alignment horizontal="center" vertical="center" wrapText="1"/>
    </xf>
    <xf numFmtId="0" fontId="7" fillId="18" borderId="12" xfId="4" applyFont="1" applyFill="1" applyBorder="1" applyAlignment="1" applyProtection="1">
      <alignment horizontal="center" vertical="center" wrapText="1"/>
      <protection locked="0"/>
    </xf>
    <xf numFmtId="0" fontId="21" fillId="18" borderId="12" xfId="4" applyFont="1" applyFill="1" applyBorder="1" applyAlignment="1" applyProtection="1">
      <alignment horizontal="left" vertical="center" wrapText="1"/>
      <protection locked="0"/>
    </xf>
    <xf numFmtId="0" fontId="22" fillId="18" borderId="12" xfId="4" applyFont="1" applyFill="1" applyBorder="1" applyAlignment="1" applyProtection="1">
      <alignment horizontal="center" vertical="center" wrapText="1"/>
      <protection locked="0"/>
    </xf>
    <xf numFmtId="0" fontId="10" fillId="18" borderId="12" xfId="4" applyFont="1" applyFill="1" applyBorder="1" applyAlignment="1" applyProtection="1">
      <alignment horizontal="center" vertical="center" wrapText="1"/>
      <protection locked="0"/>
    </xf>
    <xf numFmtId="0" fontId="10" fillId="18" borderId="13" xfId="4" applyFont="1" applyFill="1" applyBorder="1" applyAlignment="1" applyProtection="1">
      <alignment horizontal="left" vertical="center" wrapText="1"/>
      <protection locked="0"/>
    </xf>
    <xf numFmtId="0" fontId="23" fillId="18" borderId="14" xfId="4" applyFont="1" applyFill="1" applyBorder="1" applyAlignment="1" applyProtection="1">
      <alignment horizontal="center" vertical="center" wrapText="1"/>
      <protection locked="0"/>
    </xf>
    <xf numFmtId="0" fontId="10" fillId="18" borderId="14" xfId="4" applyFont="1" applyFill="1" applyBorder="1" applyAlignment="1" applyProtection="1">
      <alignment horizontal="center" vertical="center" wrapText="1"/>
      <protection locked="0"/>
    </xf>
    <xf numFmtId="164" fontId="10" fillId="18" borderId="14" xfId="1" applyNumberFormat="1" applyFont="1" applyFill="1" applyBorder="1" applyAlignment="1">
      <alignment horizontal="left" vertical="center" wrapText="1"/>
    </xf>
    <xf numFmtId="164" fontId="10" fillId="18" borderId="14" xfId="1" applyNumberFormat="1" applyFont="1" applyFill="1" applyBorder="1" applyAlignment="1">
      <alignment horizontal="center" vertical="center" wrapText="1"/>
    </xf>
    <xf numFmtId="0" fontId="13" fillId="18" borderId="12" xfId="4" applyFont="1" applyFill="1" applyBorder="1" applyAlignment="1" applyProtection="1">
      <alignment horizontal="center" vertical="center" wrapText="1"/>
      <protection locked="0"/>
    </xf>
    <xf numFmtId="0" fontId="30" fillId="18" borderId="12" xfId="4" applyFont="1" applyFill="1" applyBorder="1" applyAlignment="1" applyProtection="1">
      <alignment horizontal="center" vertical="center" textRotation="90" wrapText="1"/>
      <protection locked="0"/>
    </xf>
    <xf numFmtId="0" fontId="20" fillId="18" borderId="9" xfId="0" applyFont="1" applyFill="1" applyBorder="1" applyAlignment="1">
      <alignment horizontal="center" vertical="center" wrapText="1"/>
    </xf>
    <xf numFmtId="0" fontId="7" fillId="18" borderId="9" xfId="4" applyFont="1" applyFill="1" applyBorder="1" applyAlignment="1" applyProtection="1">
      <alignment horizontal="center" vertical="center" wrapText="1"/>
      <protection locked="0"/>
    </xf>
    <xf numFmtId="0" fontId="21" fillId="18" borderId="9" xfId="4" applyFont="1" applyFill="1" applyBorder="1" applyAlignment="1" applyProtection="1">
      <alignment horizontal="left" vertical="center" wrapText="1"/>
      <protection locked="0"/>
    </xf>
    <xf numFmtId="0" fontId="22" fillId="18" borderId="9" xfId="4" applyFont="1" applyFill="1" applyBorder="1" applyAlignment="1" applyProtection="1">
      <alignment horizontal="center" vertical="center" wrapText="1"/>
      <protection locked="0"/>
    </xf>
    <xf numFmtId="0" fontId="10" fillId="18" borderId="9" xfId="4" applyFont="1" applyFill="1" applyBorder="1" applyAlignment="1" applyProtection="1">
      <alignment horizontal="center" vertical="center" wrapText="1"/>
      <protection locked="0"/>
    </xf>
    <xf numFmtId="0" fontId="10" fillId="18" borderId="21" xfId="4" applyFont="1" applyFill="1" applyBorder="1" applyAlignment="1" applyProtection="1">
      <alignment horizontal="left" vertical="center" wrapText="1"/>
      <protection locked="0"/>
    </xf>
    <xf numFmtId="0" fontId="23" fillId="18" borderId="22" xfId="4" applyFont="1" applyFill="1" applyBorder="1" applyAlignment="1" applyProtection="1">
      <alignment horizontal="center" vertical="center" wrapText="1"/>
      <protection locked="0"/>
    </xf>
    <xf numFmtId="0" fontId="10" fillId="18" borderId="22" xfId="4" applyFont="1" applyFill="1" applyBorder="1" applyAlignment="1" applyProtection="1">
      <alignment horizontal="center" vertical="center" wrapText="1"/>
      <protection locked="0"/>
    </xf>
    <xf numFmtId="164" fontId="10" fillId="18" borderId="23" xfId="1" applyNumberFormat="1" applyFont="1" applyFill="1" applyBorder="1" applyAlignment="1">
      <alignment horizontal="left" vertical="center" wrapText="1"/>
    </xf>
    <xf numFmtId="164" fontId="10" fillId="18" borderId="23" xfId="1" applyNumberFormat="1" applyFont="1" applyFill="1" applyBorder="1" applyAlignment="1">
      <alignment horizontal="center" vertical="center" wrapText="1"/>
    </xf>
    <xf numFmtId="0" fontId="13" fillId="18" borderId="9" xfId="4" applyFont="1" applyFill="1" applyBorder="1" applyAlignment="1" applyProtection="1">
      <alignment horizontal="center" vertical="center" wrapText="1"/>
      <protection locked="0"/>
    </xf>
    <xf numFmtId="0" fontId="30" fillId="18" borderId="9" xfId="4" applyFont="1" applyFill="1" applyBorder="1" applyAlignment="1" applyProtection="1">
      <alignment horizontal="center" vertical="center" textRotation="90" wrapText="1"/>
      <protection locked="0"/>
    </xf>
    <xf numFmtId="164" fontId="10" fillId="18" borderId="8" xfId="1" applyNumberFormat="1" applyFont="1" applyFill="1" applyBorder="1" applyAlignment="1">
      <alignment horizontal="left" vertical="center" wrapText="1"/>
    </xf>
    <xf numFmtId="164" fontId="10" fillId="18" borderId="8" xfId="1" applyNumberFormat="1" applyFont="1" applyFill="1" applyBorder="1" applyAlignment="1">
      <alignment horizontal="center" vertical="center" wrapText="1"/>
    </xf>
    <xf numFmtId="0" fontId="7" fillId="18" borderId="10" xfId="4" applyFont="1" applyFill="1" applyBorder="1" applyAlignment="1" applyProtection="1">
      <alignment horizontal="center" vertical="center" wrapText="1"/>
      <protection locked="0"/>
    </xf>
    <xf numFmtId="0" fontId="21" fillId="18" borderId="10" xfId="4" applyFont="1" applyFill="1" applyBorder="1" applyAlignment="1" applyProtection="1">
      <alignment horizontal="left" vertical="center" wrapText="1"/>
      <protection locked="0"/>
    </xf>
    <xf numFmtId="0" fontId="22" fillId="18" borderId="10" xfId="4" applyFont="1" applyFill="1" applyBorder="1" applyAlignment="1" applyProtection="1">
      <alignment horizontal="center" vertical="center" wrapText="1"/>
      <protection locked="0"/>
    </xf>
    <xf numFmtId="0" fontId="10" fillId="18" borderId="10" xfId="4" applyFont="1" applyFill="1" applyBorder="1" applyAlignment="1" applyProtection="1">
      <alignment horizontal="center" vertical="center" wrapText="1"/>
      <protection locked="0"/>
    </xf>
    <xf numFmtId="0" fontId="10" fillId="18" borderId="43" xfId="4" applyFont="1" applyFill="1" applyBorder="1" applyAlignment="1" applyProtection="1">
      <alignment horizontal="left" vertical="center" wrapText="1"/>
      <protection locked="0"/>
    </xf>
    <xf numFmtId="0" fontId="23" fillId="18" borderId="44" xfId="4" applyFont="1" applyFill="1" applyBorder="1" applyAlignment="1" applyProtection="1">
      <alignment horizontal="center" vertical="center" wrapText="1"/>
      <protection locked="0"/>
    </xf>
    <xf numFmtId="0" fontId="10" fillId="18" borderId="44" xfId="4" applyFont="1" applyFill="1" applyBorder="1" applyAlignment="1" applyProtection="1">
      <alignment horizontal="center" vertical="center" wrapText="1"/>
      <protection locked="0"/>
    </xf>
    <xf numFmtId="164" fontId="10" fillId="18" borderId="44" xfId="1" applyNumberFormat="1" applyFont="1" applyFill="1" applyBorder="1" applyAlignment="1">
      <alignment horizontal="left" vertical="center" wrapText="1"/>
    </xf>
    <xf numFmtId="164" fontId="10" fillId="18" borderId="44" xfId="1" applyNumberFormat="1" applyFont="1" applyFill="1" applyBorder="1" applyAlignment="1">
      <alignment horizontal="center" vertical="center" wrapText="1"/>
    </xf>
    <xf numFmtId="0" fontId="13" fillId="18" borderId="10" xfId="4" applyFont="1" applyFill="1" applyBorder="1" applyAlignment="1" applyProtection="1">
      <alignment horizontal="center" vertical="center" wrapText="1"/>
      <protection locked="0"/>
    </xf>
    <xf numFmtId="0" fontId="10" fillId="18" borderId="13" xfId="0" applyFont="1" applyFill="1" applyBorder="1" applyAlignment="1">
      <alignment horizontal="left" vertical="center" wrapText="1"/>
    </xf>
    <xf numFmtId="0" fontId="10" fillId="18" borderId="14" xfId="0" applyFont="1" applyFill="1" applyBorder="1" applyAlignment="1">
      <alignment horizontal="center" vertical="center" wrapText="1"/>
    </xf>
    <xf numFmtId="0" fontId="10" fillId="18" borderId="21" xfId="0" applyFont="1" applyFill="1" applyBorder="1" applyAlignment="1">
      <alignment horizontal="left" vertical="center" wrapText="1"/>
    </xf>
    <xf numFmtId="0" fontId="10" fillId="18" borderId="22" xfId="0" applyFont="1" applyFill="1" applyBorder="1" applyAlignment="1">
      <alignment horizontal="center" vertical="center" wrapText="1"/>
    </xf>
    <xf numFmtId="0" fontId="10" fillId="18" borderId="43" xfId="0" applyFont="1" applyFill="1" applyBorder="1" applyAlignment="1">
      <alignment horizontal="left" vertical="center" wrapText="1"/>
    </xf>
    <xf numFmtId="0" fontId="10" fillId="18" borderId="44" xfId="0" applyFont="1" applyFill="1" applyBorder="1" applyAlignment="1">
      <alignment horizontal="center" vertical="center" wrapText="1"/>
    </xf>
    <xf numFmtId="9" fontId="10" fillId="18" borderId="13" xfId="0" applyNumberFormat="1" applyFont="1" applyFill="1" applyBorder="1" applyAlignment="1">
      <alignment horizontal="left" vertical="center" wrapText="1"/>
    </xf>
    <xf numFmtId="9" fontId="10" fillId="18" borderId="14" xfId="0" applyNumberFormat="1" applyFont="1" applyFill="1" applyBorder="1" applyAlignment="1">
      <alignment horizontal="center" vertical="center" wrapText="1"/>
    </xf>
    <xf numFmtId="9" fontId="10" fillId="18" borderId="21" xfId="0" applyNumberFormat="1" applyFont="1" applyFill="1" applyBorder="1" applyAlignment="1">
      <alignment horizontal="left" vertical="center" wrapText="1"/>
    </xf>
    <xf numFmtId="9" fontId="10" fillId="18" borderId="22" xfId="0" applyNumberFormat="1" applyFont="1" applyFill="1" applyBorder="1" applyAlignment="1">
      <alignment horizontal="center" vertical="center" wrapText="1"/>
    </xf>
    <xf numFmtId="9" fontId="10" fillId="18" borderId="43" xfId="0" applyNumberFormat="1" applyFont="1" applyFill="1" applyBorder="1" applyAlignment="1">
      <alignment horizontal="left" vertical="center" wrapText="1"/>
    </xf>
    <xf numFmtId="9" fontId="10" fillId="18" borderId="44" xfId="0" applyNumberFormat="1" applyFont="1" applyFill="1" applyBorder="1" applyAlignment="1">
      <alignment horizontal="center" vertical="center" wrapText="1"/>
    </xf>
    <xf numFmtId="0" fontId="10" fillId="18" borderId="13" xfId="0" applyFont="1" applyFill="1" applyBorder="1" applyAlignment="1">
      <alignment horizontal="left" vertical="center" wrapText="1" readingOrder="1"/>
    </xf>
    <xf numFmtId="0" fontId="10" fillId="18" borderId="14" xfId="0" applyFont="1" applyFill="1" applyBorder="1" applyAlignment="1">
      <alignment horizontal="center" vertical="center" wrapText="1" readingOrder="1"/>
    </xf>
    <xf numFmtId="0" fontId="10" fillId="18" borderId="21" xfId="0" applyFont="1" applyFill="1" applyBorder="1" applyAlignment="1">
      <alignment horizontal="left" vertical="center" wrapText="1" readingOrder="1"/>
    </xf>
    <xf numFmtId="0" fontId="10" fillId="18" borderId="22" xfId="0" applyFont="1" applyFill="1" applyBorder="1" applyAlignment="1">
      <alignment horizontal="center" vertical="center" wrapText="1" readingOrder="1"/>
    </xf>
    <xf numFmtId="0" fontId="24" fillId="0" borderId="94" xfId="0" applyFont="1" applyBorder="1" applyAlignment="1">
      <alignment horizontal="center" vertical="center"/>
    </xf>
    <xf numFmtId="0" fontId="24" fillId="10" borderId="94" xfId="0" applyFont="1" applyFill="1" applyBorder="1" applyAlignment="1">
      <alignment horizontal="center" vertical="center"/>
    </xf>
    <xf numFmtId="0" fontId="10" fillId="18" borderId="43" xfId="0" applyFont="1" applyFill="1" applyBorder="1" applyAlignment="1">
      <alignment horizontal="left" vertical="center" wrapText="1" readingOrder="1"/>
    </xf>
    <xf numFmtId="0" fontId="10" fillId="18" borderId="44" xfId="0" applyFont="1" applyFill="1" applyBorder="1" applyAlignment="1">
      <alignment horizontal="center" vertical="center" wrapText="1" readingOrder="1"/>
    </xf>
    <xf numFmtId="9" fontId="10" fillId="18" borderId="13" xfId="0" applyNumberFormat="1" applyFont="1" applyFill="1" applyBorder="1" applyAlignment="1">
      <alignment horizontal="left" vertical="center" wrapText="1" readingOrder="1"/>
    </xf>
    <xf numFmtId="9" fontId="10" fillId="18" borderId="14" xfId="0" applyNumberFormat="1" applyFont="1" applyFill="1" applyBorder="1" applyAlignment="1">
      <alignment horizontal="center" vertical="center" wrapText="1" readingOrder="1"/>
    </xf>
    <xf numFmtId="9" fontId="10" fillId="18" borderId="21" xfId="0" applyNumberFormat="1" applyFont="1" applyFill="1" applyBorder="1" applyAlignment="1">
      <alignment horizontal="left" vertical="center" wrapText="1" readingOrder="1"/>
    </xf>
    <xf numFmtId="9" fontId="10" fillId="18" borderId="22" xfId="0" applyNumberFormat="1" applyFont="1" applyFill="1" applyBorder="1" applyAlignment="1">
      <alignment horizontal="center" vertical="center" wrapText="1" readingOrder="1"/>
    </xf>
    <xf numFmtId="9" fontId="10" fillId="18" borderId="43" xfId="0" applyNumberFormat="1" applyFont="1" applyFill="1" applyBorder="1" applyAlignment="1">
      <alignment horizontal="left" vertical="center" wrapText="1" readingOrder="1"/>
    </xf>
    <xf numFmtId="9" fontId="10" fillId="18" borderId="44" xfId="0" applyNumberFormat="1" applyFont="1" applyFill="1" applyBorder="1" applyAlignment="1">
      <alignment horizontal="center" vertical="center" wrapText="1" readingOrder="1"/>
    </xf>
    <xf numFmtId="10" fontId="8" fillId="0" borderId="9" xfId="1" applyNumberFormat="1" applyFont="1" applyBorder="1" applyAlignment="1">
      <alignment horizontal="center" vertical="center"/>
    </xf>
    <xf numFmtId="0" fontId="7" fillId="18" borderId="12" xfId="2" applyFont="1" applyFill="1" applyBorder="1" applyAlignment="1">
      <alignment horizontal="center" vertical="center" wrapText="1"/>
    </xf>
    <xf numFmtId="0" fontId="21" fillId="18" borderId="12" xfId="2" applyFont="1" applyFill="1" applyBorder="1" applyAlignment="1">
      <alignment horizontal="left" vertical="center" wrapText="1"/>
    </xf>
    <xf numFmtId="0" fontId="22" fillId="18" borderId="12" xfId="0" applyFont="1" applyFill="1" applyBorder="1" applyAlignment="1">
      <alignment horizontal="center" vertical="center" wrapText="1"/>
    </xf>
    <xf numFmtId="0" fontId="10" fillId="18" borderId="12" xfId="0" applyFont="1" applyFill="1" applyBorder="1" applyAlignment="1">
      <alignment horizontal="center" vertical="center" wrapText="1"/>
    </xf>
    <xf numFmtId="0" fontId="23" fillId="18" borderId="14" xfId="0" applyFont="1" applyFill="1" applyBorder="1" applyAlignment="1">
      <alignment horizontal="center" vertical="center"/>
    </xf>
    <xf numFmtId="9" fontId="10" fillId="18" borderId="14" xfId="0" applyNumberFormat="1" applyFont="1" applyFill="1" applyBorder="1" applyAlignment="1">
      <alignment horizontal="left" vertical="center" wrapText="1"/>
    </xf>
    <xf numFmtId="0" fontId="13" fillId="18" borderId="12" xfId="2" applyFont="1" applyFill="1" applyBorder="1" applyAlignment="1">
      <alignment horizontal="center" vertical="center" wrapText="1"/>
    </xf>
    <xf numFmtId="0" fontId="7" fillId="18" borderId="9" xfId="2" applyFont="1" applyFill="1" applyBorder="1" applyAlignment="1">
      <alignment horizontal="center" vertical="center" wrapText="1"/>
    </xf>
    <xf numFmtId="0" fontId="21" fillId="18" borderId="9" xfId="2" applyFont="1" applyFill="1" applyBorder="1" applyAlignment="1">
      <alignment horizontal="left" vertical="center" wrapText="1"/>
    </xf>
    <xf numFmtId="0" fontId="22" fillId="18" borderId="9" xfId="0" applyFont="1" applyFill="1" applyBorder="1" applyAlignment="1">
      <alignment horizontal="center" vertical="center" wrapText="1"/>
    </xf>
    <xf numFmtId="0" fontId="10" fillId="18" borderId="9" xfId="0" applyFont="1" applyFill="1" applyBorder="1" applyAlignment="1">
      <alignment horizontal="center" vertical="center" wrapText="1"/>
    </xf>
    <xf numFmtId="0" fontId="23" fillId="18" borderId="22" xfId="0" applyFont="1" applyFill="1" applyBorder="1" applyAlignment="1">
      <alignment horizontal="center" vertical="center"/>
    </xf>
    <xf numFmtId="9" fontId="10" fillId="18" borderId="23" xfId="0" applyNumberFormat="1" applyFont="1" applyFill="1" applyBorder="1" applyAlignment="1">
      <alignment horizontal="left" vertical="center" wrapText="1"/>
    </xf>
    <xf numFmtId="0" fontId="13" fillId="18" borderId="9" xfId="2" applyFont="1" applyFill="1" applyBorder="1" applyAlignment="1">
      <alignment horizontal="center" vertical="center" wrapText="1"/>
    </xf>
    <xf numFmtId="9" fontId="10" fillId="18" borderId="8" xfId="0" applyNumberFormat="1" applyFont="1" applyFill="1" applyBorder="1" applyAlignment="1">
      <alignment horizontal="left" vertical="center" wrapText="1"/>
    </xf>
    <xf numFmtId="0" fontId="20" fillId="18" borderId="10" xfId="0" applyFont="1" applyFill="1" applyBorder="1" applyAlignment="1">
      <alignment horizontal="center" vertical="center" wrapText="1"/>
    </xf>
    <xf numFmtId="0" fontId="7" fillId="18" borderId="10" xfId="2" applyFont="1" applyFill="1" applyBorder="1" applyAlignment="1">
      <alignment horizontal="center" vertical="center" wrapText="1"/>
    </xf>
    <xf numFmtId="0" fontId="21" fillId="18" borderId="10" xfId="2" applyFont="1" applyFill="1" applyBorder="1" applyAlignment="1">
      <alignment horizontal="left" vertical="center" wrapText="1"/>
    </xf>
    <xf numFmtId="0" fontId="22" fillId="18" borderId="10" xfId="0" applyFont="1" applyFill="1" applyBorder="1" applyAlignment="1">
      <alignment horizontal="center" vertical="center" wrapText="1"/>
    </xf>
    <xf numFmtId="0" fontId="10" fillId="18" borderId="10" xfId="0" applyFont="1" applyFill="1" applyBorder="1" applyAlignment="1">
      <alignment horizontal="center" vertical="center" wrapText="1"/>
    </xf>
    <xf numFmtId="0" fontId="23" fillId="18" borderId="44" xfId="0" applyFont="1" applyFill="1" applyBorder="1" applyAlignment="1">
      <alignment horizontal="center" vertical="center"/>
    </xf>
    <xf numFmtId="9" fontId="10" fillId="18" borderId="44" xfId="0" applyNumberFormat="1" applyFont="1" applyFill="1" applyBorder="1" applyAlignment="1">
      <alignment horizontal="left" vertical="center" wrapText="1"/>
    </xf>
    <xf numFmtId="0" fontId="13" fillId="18" borderId="10" xfId="2" applyFont="1" applyFill="1" applyBorder="1" applyAlignment="1">
      <alignment horizontal="center" vertical="center" wrapText="1"/>
    </xf>
    <xf numFmtId="0" fontId="30" fillId="18" borderId="10" xfId="4" applyFont="1" applyFill="1" applyBorder="1" applyAlignment="1" applyProtection="1">
      <alignment horizontal="center" vertical="center" textRotation="90" wrapText="1"/>
      <protection locked="0"/>
    </xf>
    <xf numFmtId="0" fontId="20" fillId="19" borderId="18" xfId="0" applyFont="1" applyFill="1" applyBorder="1" applyAlignment="1">
      <alignment horizontal="center" vertical="center" wrapText="1"/>
    </xf>
    <xf numFmtId="0" fontId="7" fillId="19" borderId="12" xfId="0" applyFont="1" applyFill="1" applyBorder="1" applyAlignment="1">
      <alignment horizontal="center" vertical="center" wrapText="1" readingOrder="1"/>
    </xf>
    <xf numFmtId="0" fontId="21" fillId="19" borderId="12" xfId="0" applyFont="1" applyFill="1" applyBorder="1" applyAlignment="1">
      <alignment horizontal="left" vertical="center" wrapText="1" readingOrder="1"/>
    </xf>
    <xf numFmtId="0" fontId="22" fillId="19" borderId="12" xfId="0" applyFont="1" applyFill="1" applyBorder="1" applyAlignment="1">
      <alignment horizontal="center" vertical="center" wrapText="1"/>
    </xf>
    <xf numFmtId="0" fontId="10" fillId="19" borderId="12" xfId="0" applyFont="1" applyFill="1" applyBorder="1" applyAlignment="1">
      <alignment horizontal="center" vertical="center" wrapText="1"/>
    </xf>
    <xf numFmtId="0" fontId="10" fillId="19" borderId="13" xfId="0" applyFont="1" applyFill="1" applyBorder="1" applyAlignment="1">
      <alignment horizontal="left" vertical="center" wrapText="1" readingOrder="1"/>
    </xf>
    <xf numFmtId="0" fontId="23" fillId="19" borderId="14" xfId="0" applyFont="1" applyFill="1" applyBorder="1" applyAlignment="1">
      <alignment horizontal="center" vertical="center" wrapText="1"/>
    </xf>
    <xf numFmtId="0" fontId="10" fillId="19" borderId="14" xfId="0" applyFont="1" applyFill="1" applyBorder="1" applyAlignment="1">
      <alignment horizontal="center" vertical="center" wrapText="1" readingOrder="1"/>
    </xf>
    <xf numFmtId="0" fontId="10" fillId="19" borderId="14" xfId="0" applyFont="1" applyFill="1" applyBorder="1" applyAlignment="1">
      <alignment horizontal="center" vertical="center" wrapText="1"/>
    </xf>
    <xf numFmtId="10" fontId="10" fillId="19" borderId="14" xfId="0" applyNumberFormat="1" applyFont="1" applyFill="1" applyBorder="1" applyAlignment="1">
      <alignment horizontal="center" vertical="center" wrapText="1"/>
    </xf>
    <xf numFmtId="0" fontId="10" fillId="19" borderId="14" xfId="0" applyFont="1" applyFill="1" applyBorder="1" applyAlignment="1">
      <alignment horizontal="left" vertical="center" wrapText="1"/>
    </xf>
    <xf numFmtId="164" fontId="10" fillId="19" borderId="14" xfId="1" applyNumberFormat="1" applyFont="1" applyFill="1" applyBorder="1" applyAlignment="1">
      <alignment horizontal="center" vertical="center" wrapText="1"/>
    </xf>
    <xf numFmtId="0" fontId="13" fillId="19" borderId="12" xfId="0" applyFont="1" applyFill="1" applyBorder="1" applyAlignment="1">
      <alignment horizontal="center" vertical="center" wrapText="1"/>
    </xf>
    <xf numFmtId="0" fontId="30" fillId="19" borderId="12" xfId="0" applyFont="1" applyFill="1" applyBorder="1" applyAlignment="1">
      <alignment horizontal="center" vertical="center" textRotation="90" wrapText="1"/>
    </xf>
    <xf numFmtId="0" fontId="20" fillId="19" borderId="38" xfId="0" applyFont="1" applyFill="1" applyBorder="1" applyAlignment="1">
      <alignment horizontal="center" vertical="center" wrapText="1"/>
    </xf>
    <xf numFmtId="0" fontId="7" fillId="19" borderId="9" xfId="0" applyFont="1" applyFill="1" applyBorder="1" applyAlignment="1">
      <alignment horizontal="center" vertical="center" wrapText="1" readingOrder="1"/>
    </xf>
    <xf numFmtId="0" fontId="21" fillId="19" borderId="9" xfId="0" applyFont="1" applyFill="1" applyBorder="1" applyAlignment="1">
      <alignment horizontal="left" vertical="center" wrapText="1" readingOrder="1"/>
    </xf>
    <xf numFmtId="0" fontId="22" fillId="19" borderId="9" xfId="0" applyFont="1" applyFill="1" applyBorder="1" applyAlignment="1">
      <alignment horizontal="center" vertical="center" wrapText="1"/>
    </xf>
    <xf numFmtId="0" fontId="10" fillId="19" borderId="9" xfId="0" applyFont="1" applyFill="1" applyBorder="1" applyAlignment="1">
      <alignment horizontal="center" vertical="center" wrapText="1"/>
    </xf>
    <xf numFmtId="0" fontId="10" fillId="19" borderId="21" xfId="0" applyFont="1" applyFill="1" applyBorder="1" applyAlignment="1">
      <alignment horizontal="left" vertical="center" wrapText="1" readingOrder="1"/>
    </xf>
    <xf numFmtId="0" fontId="23" fillId="19" borderId="22" xfId="0" applyFont="1" applyFill="1" applyBorder="1" applyAlignment="1">
      <alignment horizontal="center" vertical="center" wrapText="1"/>
    </xf>
    <xf numFmtId="0" fontId="10" fillId="19" borderId="22" xfId="0" applyFont="1" applyFill="1" applyBorder="1" applyAlignment="1">
      <alignment horizontal="center" vertical="center" wrapText="1" readingOrder="1"/>
    </xf>
    <xf numFmtId="0" fontId="10" fillId="19" borderId="22" xfId="0" applyFont="1" applyFill="1" applyBorder="1" applyAlignment="1">
      <alignment horizontal="center" vertical="center" wrapText="1"/>
    </xf>
    <xf numFmtId="10" fontId="10" fillId="19" borderId="22" xfId="0" applyNumberFormat="1" applyFont="1" applyFill="1" applyBorder="1" applyAlignment="1">
      <alignment horizontal="center" vertical="center" wrapText="1"/>
    </xf>
    <xf numFmtId="0" fontId="10" fillId="19" borderId="23" xfId="0" applyFont="1" applyFill="1" applyBorder="1" applyAlignment="1">
      <alignment horizontal="left" vertical="center" wrapText="1"/>
    </xf>
    <xf numFmtId="164" fontId="10" fillId="19" borderId="23" xfId="1" applyNumberFormat="1" applyFont="1" applyFill="1" applyBorder="1" applyAlignment="1">
      <alignment horizontal="center" vertical="center" wrapText="1"/>
    </xf>
    <xf numFmtId="0" fontId="13" fillId="19" borderId="9" xfId="0" applyFont="1" applyFill="1" applyBorder="1" applyAlignment="1">
      <alignment horizontal="center" vertical="center" wrapText="1"/>
    </xf>
    <xf numFmtId="0" fontId="30" fillId="19" borderId="9" xfId="0" applyFont="1" applyFill="1" applyBorder="1" applyAlignment="1">
      <alignment horizontal="center" vertical="center" textRotation="90" wrapText="1"/>
    </xf>
    <xf numFmtId="0" fontId="10" fillId="19" borderId="8" xfId="0" applyFont="1" applyFill="1" applyBorder="1" applyAlignment="1">
      <alignment horizontal="left" vertical="center" wrapText="1"/>
    </xf>
    <xf numFmtId="164" fontId="10" fillId="19" borderId="8" xfId="1" applyNumberFormat="1" applyFont="1" applyFill="1" applyBorder="1" applyAlignment="1">
      <alignment horizontal="center" vertical="center" wrapText="1"/>
    </xf>
    <xf numFmtId="0" fontId="10" fillId="19" borderId="23" xfId="0" applyFont="1" applyFill="1" applyBorder="1" applyAlignment="1">
      <alignment horizontal="center" vertical="center" wrapText="1"/>
    </xf>
    <xf numFmtId="0" fontId="10" fillId="19" borderId="34" xfId="0" applyFont="1" applyFill="1" applyBorder="1" applyAlignment="1">
      <alignment horizontal="center" vertical="center" wrapText="1"/>
    </xf>
    <xf numFmtId="0" fontId="10" fillId="19" borderId="23" xfId="0" applyFont="1" applyFill="1" applyBorder="1" applyAlignment="1">
      <alignment horizontal="center" vertical="center" wrapText="1" readingOrder="1"/>
    </xf>
    <xf numFmtId="0" fontId="10" fillId="19" borderId="8" xfId="0" applyFont="1" applyFill="1" applyBorder="1" applyAlignment="1">
      <alignment horizontal="center" vertical="center" wrapText="1" readingOrder="1"/>
    </xf>
    <xf numFmtId="0" fontId="10" fillId="19" borderId="43" xfId="0" applyFont="1" applyFill="1" applyBorder="1" applyAlignment="1">
      <alignment horizontal="left" vertical="center" wrapText="1" readingOrder="1"/>
    </xf>
    <xf numFmtId="0" fontId="23" fillId="19" borderId="44" xfId="0" applyFont="1" applyFill="1" applyBorder="1" applyAlignment="1">
      <alignment horizontal="center" vertical="center" wrapText="1"/>
    </xf>
    <xf numFmtId="0" fontId="10" fillId="19" borderId="44" xfId="0" applyFont="1" applyFill="1" applyBorder="1" applyAlignment="1">
      <alignment horizontal="center" vertical="center" wrapText="1" readingOrder="1"/>
    </xf>
    <xf numFmtId="10" fontId="10" fillId="19" borderId="44" xfId="0" applyNumberFormat="1" applyFont="1" applyFill="1" applyBorder="1" applyAlignment="1">
      <alignment horizontal="center" vertical="center" wrapText="1"/>
    </xf>
    <xf numFmtId="0" fontId="10" fillId="19" borderId="44" xfId="0" applyFont="1" applyFill="1" applyBorder="1" applyAlignment="1">
      <alignment horizontal="left" vertical="center" wrapText="1"/>
    </xf>
    <xf numFmtId="164" fontId="10" fillId="19" borderId="44" xfId="1" applyNumberFormat="1" applyFont="1" applyFill="1" applyBorder="1" applyAlignment="1">
      <alignment horizontal="center" vertical="center" wrapText="1"/>
    </xf>
    <xf numFmtId="0" fontId="23" fillId="19" borderId="14" xfId="0" applyFont="1" applyFill="1" applyBorder="1" applyAlignment="1">
      <alignment horizontal="center" vertical="center"/>
    </xf>
    <xf numFmtId="0" fontId="23" fillId="19" borderId="22" xfId="0" applyFont="1" applyFill="1" applyBorder="1" applyAlignment="1">
      <alignment horizontal="center" vertical="center"/>
    </xf>
    <xf numFmtId="0" fontId="7" fillId="19" borderId="10" xfId="0" applyFont="1" applyFill="1" applyBorder="1" applyAlignment="1">
      <alignment horizontal="center" vertical="center" wrapText="1" readingOrder="1"/>
    </xf>
    <xf numFmtId="0" fontId="21" fillId="19" borderId="10" xfId="0" applyFont="1" applyFill="1" applyBorder="1" applyAlignment="1">
      <alignment horizontal="left" vertical="center" wrapText="1" readingOrder="1"/>
    </xf>
    <xf numFmtId="0" fontId="22" fillId="19" borderId="10" xfId="0" applyFont="1" applyFill="1" applyBorder="1" applyAlignment="1">
      <alignment horizontal="center" vertical="center" wrapText="1"/>
    </xf>
    <xf numFmtId="0" fontId="10" fillId="19" borderId="10" xfId="0" applyFont="1" applyFill="1" applyBorder="1" applyAlignment="1">
      <alignment horizontal="center" vertical="center" wrapText="1"/>
    </xf>
    <xf numFmtId="0" fontId="23" fillId="19" borderId="44" xfId="0" applyFont="1" applyFill="1" applyBorder="1" applyAlignment="1">
      <alignment horizontal="center" vertical="center"/>
    </xf>
    <xf numFmtId="0" fontId="10" fillId="19" borderId="44" xfId="0" applyFont="1" applyFill="1" applyBorder="1" applyAlignment="1">
      <alignment horizontal="center" vertical="center" wrapText="1"/>
    </xf>
    <xf numFmtId="0" fontId="13" fillId="19" borderId="10" xfId="0" applyFont="1" applyFill="1" applyBorder="1" applyAlignment="1">
      <alignment horizontal="center" vertical="center" wrapText="1"/>
    </xf>
    <xf numFmtId="1" fontId="7" fillId="19" borderId="12" xfId="0" applyNumberFormat="1" applyFont="1" applyFill="1" applyBorder="1" applyAlignment="1">
      <alignment horizontal="center" vertical="center" wrapText="1"/>
    </xf>
    <xf numFmtId="1" fontId="21" fillId="19" borderId="12" xfId="0" applyNumberFormat="1" applyFont="1" applyFill="1" applyBorder="1" applyAlignment="1">
      <alignment horizontal="left" vertical="center" wrapText="1"/>
    </xf>
    <xf numFmtId="1" fontId="10" fillId="19" borderId="13" xfId="0" applyNumberFormat="1" applyFont="1" applyFill="1" applyBorder="1" applyAlignment="1">
      <alignment horizontal="left" vertical="center" wrapText="1"/>
    </xf>
    <xf numFmtId="1" fontId="10" fillId="19" borderId="14" xfId="0" applyNumberFormat="1" applyFont="1" applyFill="1" applyBorder="1" applyAlignment="1">
      <alignment horizontal="center" vertical="center" wrapText="1"/>
    </xf>
    <xf numFmtId="1" fontId="7" fillId="19" borderId="9" xfId="0" applyNumberFormat="1" applyFont="1" applyFill="1" applyBorder="1" applyAlignment="1">
      <alignment horizontal="center" vertical="center" wrapText="1"/>
    </xf>
    <xf numFmtId="1" fontId="21" fillId="19" borderId="9" xfId="0" applyNumberFormat="1" applyFont="1" applyFill="1" applyBorder="1" applyAlignment="1">
      <alignment horizontal="left" vertical="center" wrapText="1"/>
    </xf>
    <xf numFmtId="1" fontId="10" fillId="19" borderId="21" xfId="0" applyNumberFormat="1" applyFont="1" applyFill="1" applyBorder="1" applyAlignment="1">
      <alignment horizontal="left" vertical="center" wrapText="1"/>
    </xf>
    <xf numFmtId="1" fontId="10" fillId="19" borderId="22" xfId="0" applyNumberFormat="1" applyFont="1" applyFill="1" applyBorder="1" applyAlignment="1">
      <alignment horizontal="center" vertical="center" wrapText="1"/>
    </xf>
    <xf numFmtId="1" fontId="7" fillId="19" borderId="10" xfId="0" applyNumberFormat="1" applyFont="1" applyFill="1" applyBorder="1" applyAlignment="1">
      <alignment horizontal="center" vertical="center" wrapText="1"/>
    </xf>
    <xf numFmtId="1" fontId="21" fillId="19" borderId="10" xfId="0" applyNumberFormat="1" applyFont="1" applyFill="1" applyBorder="1" applyAlignment="1">
      <alignment horizontal="left" vertical="center" wrapText="1"/>
    </xf>
    <xf numFmtId="1" fontId="10" fillId="19" borderId="43" xfId="0" applyNumberFormat="1" applyFont="1" applyFill="1" applyBorder="1" applyAlignment="1">
      <alignment horizontal="left" vertical="center" wrapText="1"/>
    </xf>
    <xf numFmtId="1" fontId="10" fillId="19" borderId="44" xfId="0" applyNumberFormat="1" applyFont="1" applyFill="1" applyBorder="1" applyAlignment="1">
      <alignment horizontal="center" vertical="center" wrapText="1"/>
    </xf>
    <xf numFmtId="1" fontId="21" fillId="19" borderId="12" xfId="0" applyNumberFormat="1" applyFont="1" applyFill="1" applyBorder="1" applyAlignment="1">
      <alignment horizontal="center" vertical="center" wrapText="1"/>
    </xf>
    <xf numFmtId="1" fontId="21" fillId="19" borderId="9" xfId="0" applyNumberFormat="1" applyFont="1" applyFill="1" applyBorder="1" applyAlignment="1">
      <alignment horizontal="center" vertical="center" wrapText="1"/>
    </xf>
    <xf numFmtId="1" fontId="21" fillId="19" borderId="10" xfId="0" applyNumberFormat="1" applyFont="1" applyFill="1" applyBorder="1" applyAlignment="1">
      <alignment horizontal="center" vertical="center" wrapText="1"/>
    </xf>
    <xf numFmtId="0" fontId="7" fillId="19" borderId="12" xfId="2" applyFont="1" applyFill="1" applyBorder="1" applyAlignment="1">
      <alignment horizontal="center" vertical="center" wrapText="1"/>
    </xf>
    <xf numFmtId="0" fontId="21" fillId="19" borderId="12" xfId="2" applyFont="1" applyFill="1" applyBorder="1" applyAlignment="1">
      <alignment horizontal="left" vertical="center" wrapText="1"/>
    </xf>
    <xf numFmtId="9" fontId="10" fillId="19" borderId="13" xfId="0" applyNumberFormat="1" applyFont="1" applyFill="1" applyBorder="1" applyAlignment="1">
      <alignment horizontal="left" vertical="center" wrapText="1"/>
    </xf>
    <xf numFmtId="9" fontId="10" fillId="19" borderId="14" xfId="0" applyNumberFormat="1" applyFont="1" applyFill="1" applyBorder="1" applyAlignment="1">
      <alignment horizontal="center" vertical="center" wrapText="1"/>
    </xf>
    <xf numFmtId="10" fontId="10" fillId="19" borderId="12" xfId="0" applyNumberFormat="1" applyFont="1" applyFill="1" applyBorder="1" applyAlignment="1">
      <alignment horizontal="center" vertical="center" wrapText="1"/>
    </xf>
    <xf numFmtId="9" fontId="10" fillId="19" borderId="14" xfId="0" applyNumberFormat="1" applyFont="1" applyFill="1" applyBorder="1" applyAlignment="1">
      <alignment horizontal="left" vertical="center" wrapText="1"/>
    </xf>
    <xf numFmtId="0" fontId="13" fillId="19" borderId="12" xfId="2" applyFont="1" applyFill="1" applyBorder="1" applyAlignment="1">
      <alignment horizontal="center" vertical="center" wrapText="1"/>
    </xf>
    <xf numFmtId="0" fontId="7" fillId="19" borderId="9" xfId="2" applyFont="1" applyFill="1" applyBorder="1" applyAlignment="1">
      <alignment horizontal="center" vertical="center" wrapText="1"/>
    </xf>
    <xf numFmtId="0" fontId="21" fillId="19" borderId="9" xfId="2" applyFont="1" applyFill="1" applyBorder="1" applyAlignment="1">
      <alignment horizontal="left" vertical="center" wrapText="1"/>
    </xf>
    <xf numFmtId="9" fontId="10" fillId="19" borderId="21" xfId="0" applyNumberFormat="1" applyFont="1" applyFill="1" applyBorder="1" applyAlignment="1">
      <alignment horizontal="left" vertical="center" wrapText="1"/>
    </xf>
    <xf numFmtId="9" fontId="10" fillId="19" borderId="22" xfId="0" applyNumberFormat="1" applyFont="1" applyFill="1" applyBorder="1" applyAlignment="1">
      <alignment horizontal="center" vertical="center" wrapText="1"/>
    </xf>
    <xf numFmtId="10" fontId="10" fillId="19" borderId="9" xfId="0" applyNumberFormat="1" applyFont="1" applyFill="1" applyBorder="1" applyAlignment="1">
      <alignment horizontal="center" vertical="center" wrapText="1"/>
    </xf>
    <xf numFmtId="9" fontId="10" fillId="19" borderId="23" xfId="0" applyNumberFormat="1" applyFont="1" applyFill="1" applyBorder="1" applyAlignment="1">
      <alignment horizontal="left" vertical="center" wrapText="1"/>
    </xf>
    <xf numFmtId="0" fontId="13" fillId="19" borderId="9" xfId="2" applyFont="1" applyFill="1" applyBorder="1" applyAlignment="1">
      <alignment horizontal="center" vertical="center" wrapText="1"/>
    </xf>
    <xf numFmtId="9" fontId="10" fillId="19" borderId="8" xfId="0" applyNumberFormat="1" applyFont="1" applyFill="1" applyBorder="1" applyAlignment="1">
      <alignment horizontal="left" vertical="center" wrapText="1"/>
    </xf>
    <xf numFmtId="0" fontId="20" fillId="19" borderId="48" xfId="0" applyFont="1" applyFill="1" applyBorder="1" applyAlignment="1">
      <alignment horizontal="center" vertical="center" wrapText="1"/>
    </xf>
    <xf numFmtId="0" fontId="7" fillId="19" borderId="10" xfId="2" applyFont="1" applyFill="1" applyBorder="1" applyAlignment="1">
      <alignment horizontal="center" vertical="center" wrapText="1"/>
    </xf>
    <xf numFmtId="0" fontId="21" fillId="19" borderId="10" xfId="2" applyFont="1" applyFill="1" applyBorder="1" applyAlignment="1">
      <alignment horizontal="left" vertical="center" wrapText="1"/>
    </xf>
    <xf numFmtId="9" fontId="10" fillId="19" borderId="43" xfId="0" applyNumberFormat="1" applyFont="1" applyFill="1" applyBorder="1" applyAlignment="1">
      <alignment horizontal="left" vertical="center" wrapText="1"/>
    </xf>
    <xf numFmtId="9" fontId="10" fillId="19" borderId="44" xfId="0" applyNumberFormat="1" applyFont="1" applyFill="1" applyBorder="1" applyAlignment="1">
      <alignment horizontal="center" vertical="center" wrapText="1"/>
    </xf>
    <xf numFmtId="10" fontId="10" fillId="19" borderId="10" xfId="0" applyNumberFormat="1" applyFont="1" applyFill="1" applyBorder="1" applyAlignment="1">
      <alignment horizontal="center" vertical="center" wrapText="1"/>
    </xf>
    <xf numFmtId="9" fontId="10" fillId="19" borderId="44" xfId="0" applyNumberFormat="1" applyFont="1" applyFill="1" applyBorder="1" applyAlignment="1">
      <alignment horizontal="left" vertical="center" wrapText="1"/>
    </xf>
    <xf numFmtId="0" fontId="13" fillId="19" borderId="10" xfId="2" applyFont="1" applyFill="1" applyBorder="1" applyAlignment="1">
      <alignment horizontal="center" vertical="center" wrapText="1"/>
    </xf>
    <xf numFmtId="0" fontId="30" fillId="19" borderId="10" xfId="0" applyFont="1" applyFill="1" applyBorder="1" applyAlignment="1">
      <alignment horizontal="center" vertical="center" textRotation="90" wrapText="1"/>
    </xf>
    <xf numFmtId="0" fontId="20" fillId="20" borderId="15" xfId="4" applyFont="1" applyFill="1" applyBorder="1" applyAlignment="1" applyProtection="1">
      <alignment horizontal="center" vertical="center" wrapText="1"/>
      <protection locked="0"/>
    </xf>
    <xf numFmtId="0" fontId="7" fillId="20" borderId="12" xfId="4" applyFont="1" applyFill="1" applyBorder="1" applyAlignment="1" applyProtection="1">
      <alignment horizontal="center" vertical="center" wrapText="1"/>
      <protection locked="0"/>
    </xf>
    <xf numFmtId="0" fontId="21" fillId="20" borderId="12" xfId="4" applyFont="1" applyFill="1" applyBorder="1" applyAlignment="1" applyProtection="1">
      <alignment horizontal="left" vertical="center" wrapText="1"/>
      <protection locked="0"/>
    </xf>
    <xf numFmtId="0" fontId="22" fillId="20" borderId="12" xfId="0" applyFont="1" applyFill="1" applyBorder="1" applyAlignment="1">
      <alignment horizontal="center" vertical="center" wrapText="1"/>
    </xf>
    <xf numFmtId="0" fontId="10" fillId="20" borderId="12" xfId="0" applyFont="1" applyFill="1" applyBorder="1" applyAlignment="1">
      <alignment horizontal="center" vertical="center" wrapText="1"/>
    </xf>
    <xf numFmtId="1" fontId="10" fillId="20" borderId="13" xfId="0" applyNumberFormat="1" applyFont="1" applyFill="1" applyBorder="1" applyAlignment="1">
      <alignment horizontal="left" vertical="center" wrapText="1"/>
    </xf>
    <xf numFmtId="0" fontId="23" fillId="20" borderId="14" xfId="0" applyFont="1" applyFill="1" applyBorder="1" applyAlignment="1">
      <alignment horizontal="center" vertical="center"/>
    </xf>
    <xf numFmtId="1" fontId="10" fillId="20" borderId="14" xfId="0" applyNumberFormat="1" applyFont="1" applyFill="1" applyBorder="1" applyAlignment="1">
      <alignment horizontal="center" vertical="center" wrapText="1"/>
    </xf>
    <xf numFmtId="9" fontId="10" fillId="20" borderId="14" xfId="1" applyFont="1" applyFill="1" applyBorder="1" applyAlignment="1">
      <alignment horizontal="center" vertical="center" wrapText="1"/>
    </xf>
    <xf numFmtId="0" fontId="10" fillId="20" borderId="14" xfId="0" applyFont="1" applyFill="1" applyBorder="1" applyAlignment="1">
      <alignment horizontal="left" vertical="center" wrapText="1"/>
    </xf>
    <xf numFmtId="164" fontId="10" fillId="20" borderId="14" xfId="1" applyNumberFormat="1" applyFont="1" applyFill="1" applyBorder="1" applyAlignment="1">
      <alignment horizontal="center" vertical="center" wrapText="1"/>
    </xf>
    <xf numFmtId="0" fontId="13" fillId="20" borderId="12" xfId="2" applyFont="1" applyFill="1" applyBorder="1" applyAlignment="1">
      <alignment horizontal="center" vertical="center" wrapText="1"/>
    </xf>
    <xf numFmtId="0" fontId="30" fillId="20" borderId="12" xfId="2" applyFont="1" applyFill="1" applyBorder="1" applyAlignment="1">
      <alignment horizontal="center" vertical="center" textRotation="90" wrapText="1"/>
    </xf>
    <xf numFmtId="0" fontId="20" fillId="20" borderId="30" xfId="4" applyFont="1" applyFill="1" applyBorder="1" applyAlignment="1" applyProtection="1">
      <alignment horizontal="center" vertical="center" wrapText="1"/>
      <protection locked="0"/>
    </xf>
    <xf numFmtId="0" fontId="7" fillId="20" borderId="9" xfId="4" applyFont="1" applyFill="1" applyBorder="1" applyAlignment="1" applyProtection="1">
      <alignment horizontal="center" vertical="center" wrapText="1"/>
      <protection locked="0"/>
    </xf>
    <xf numFmtId="0" fontId="21" fillId="20" borderId="9" xfId="4" applyFont="1" applyFill="1" applyBorder="1" applyAlignment="1" applyProtection="1">
      <alignment horizontal="left" vertical="center" wrapText="1"/>
      <protection locked="0"/>
    </xf>
    <xf numFmtId="0" fontId="22" fillId="20" borderId="9" xfId="0" applyFont="1" applyFill="1" applyBorder="1" applyAlignment="1">
      <alignment horizontal="center" vertical="center" wrapText="1"/>
    </xf>
    <xf numFmtId="0" fontId="10" fillId="20" borderId="9" xfId="0" applyFont="1" applyFill="1" applyBorder="1" applyAlignment="1">
      <alignment horizontal="center" vertical="center" wrapText="1"/>
    </xf>
    <xf numFmtId="1" fontId="10" fillId="20" borderId="21" xfId="0" applyNumberFormat="1" applyFont="1" applyFill="1" applyBorder="1" applyAlignment="1">
      <alignment horizontal="left" vertical="center" wrapText="1"/>
    </xf>
    <xf numFmtId="0" fontId="23" fillId="20" borderId="22" xfId="0" applyFont="1" applyFill="1" applyBorder="1" applyAlignment="1">
      <alignment horizontal="center" vertical="center"/>
    </xf>
    <xf numFmtId="1" fontId="10" fillId="20" borderId="22" xfId="0" applyNumberFormat="1" applyFont="1" applyFill="1" applyBorder="1" applyAlignment="1">
      <alignment horizontal="center" vertical="center" wrapText="1"/>
    </xf>
    <xf numFmtId="9" fontId="10" fillId="20" borderId="22" xfId="1" applyFont="1" applyFill="1" applyBorder="1" applyAlignment="1">
      <alignment horizontal="center" vertical="center" wrapText="1"/>
    </xf>
    <xf numFmtId="0" fontId="10" fillId="20" borderId="23" xfId="0" applyFont="1" applyFill="1" applyBorder="1" applyAlignment="1">
      <alignment horizontal="left" vertical="center" wrapText="1"/>
    </xf>
    <xf numFmtId="164" fontId="10" fillId="20" borderId="23" xfId="1" applyNumberFormat="1" applyFont="1" applyFill="1" applyBorder="1" applyAlignment="1">
      <alignment horizontal="center" vertical="center" wrapText="1"/>
    </xf>
    <xf numFmtId="0" fontId="13" fillId="20" borderId="9" xfId="2" applyFont="1" applyFill="1" applyBorder="1" applyAlignment="1">
      <alignment horizontal="center" vertical="center" wrapText="1"/>
    </xf>
    <xf numFmtId="0" fontId="30" fillId="20" borderId="9" xfId="2" applyFont="1" applyFill="1" applyBorder="1" applyAlignment="1">
      <alignment horizontal="center" vertical="center" textRotation="90" wrapText="1"/>
    </xf>
    <xf numFmtId="0" fontId="10" fillId="20" borderId="8" xfId="0" applyFont="1" applyFill="1" applyBorder="1" applyAlignment="1">
      <alignment horizontal="left" vertical="center" wrapText="1"/>
    </xf>
    <xf numFmtId="164" fontId="10" fillId="20" borderId="8" xfId="1" applyNumberFormat="1" applyFont="1" applyFill="1" applyBorder="1" applyAlignment="1">
      <alignment horizontal="center" vertical="center" wrapText="1"/>
    </xf>
    <xf numFmtId="1" fontId="10" fillId="20" borderId="43" xfId="0" applyNumberFormat="1" applyFont="1" applyFill="1" applyBorder="1" applyAlignment="1">
      <alignment horizontal="left" vertical="center" wrapText="1"/>
    </xf>
    <xf numFmtId="0" fontId="23" fillId="20" borderId="44" xfId="0" applyFont="1" applyFill="1" applyBorder="1" applyAlignment="1">
      <alignment horizontal="center" vertical="center"/>
    </xf>
    <xf numFmtId="1" fontId="10" fillId="20" borderId="44" xfId="0" applyNumberFormat="1" applyFont="1" applyFill="1" applyBorder="1" applyAlignment="1">
      <alignment horizontal="center" vertical="center" wrapText="1"/>
    </xf>
    <xf numFmtId="9" fontId="10" fillId="20" borderId="44" xfId="1" applyFont="1" applyFill="1" applyBorder="1" applyAlignment="1">
      <alignment horizontal="center" vertical="center" wrapText="1"/>
    </xf>
    <xf numFmtId="0" fontId="10" fillId="20" borderId="44" xfId="0" applyFont="1" applyFill="1" applyBorder="1" applyAlignment="1">
      <alignment horizontal="left" vertical="center" wrapText="1"/>
    </xf>
    <xf numFmtId="164" fontId="10" fillId="20" borderId="44" xfId="1" applyNumberFormat="1" applyFont="1" applyFill="1" applyBorder="1" applyAlignment="1">
      <alignment horizontal="center" vertical="center" wrapText="1"/>
    </xf>
    <xf numFmtId="0" fontId="10" fillId="20" borderId="14" xfId="4" applyFont="1" applyFill="1" applyBorder="1" applyAlignment="1" applyProtection="1">
      <alignment horizontal="center" vertical="center" wrapText="1"/>
      <protection locked="0"/>
    </xf>
    <xf numFmtId="0" fontId="10" fillId="20" borderId="22" xfId="4" applyFont="1" applyFill="1" applyBorder="1" applyAlignment="1" applyProtection="1">
      <alignment horizontal="center" vertical="center" wrapText="1"/>
      <protection locked="0"/>
    </xf>
    <xf numFmtId="0" fontId="7" fillId="20" borderId="10" xfId="4" applyFont="1" applyFill="1" applyBorder="1" applyAlignment="1" applyProtection="1">
      <alignment horizontal="center" vertical="center" wrapText="1"/>
      <protection locked="0"/>
    </xf>
    <xf numFmtId="0" fontId="21" fillId="20" borderId="10" xfId="4" applyFont="1" applyFill="1" applyBorder="1" applyAlignment="1" applyProtection="1">
      <alignment horizontal="left" vertical="center" wrapText="1"/>
      <protection locked="0"/>
    </xf>
    <xf numFmtId="0" fontId="22" fillId="20" borderId="10" xfId="0" applyFont="1" applyFill="1" applyBorder="1" applyAlignment="1">
      <alignment horizontal="center" vertical="center" wrapText="1"/>
    </xf>
    <xf numFmtId="0" fontId="10" fillId="20" borderId="10" xfId="0" applyFont="1" applyFill="1" applyBorder="1" applyAlignment="1">
      <alignment horizontal="center" vertical="center" wrapText="1"/>
    </xf>
    <xf numFmtId="0" fontId="10" fillId="20" borderId="44" xfId="4" applyFont="1" applyFill="1" applyBorder="1" applyAlignment="1" applyProtection="1">
      <alignment horizontal="center" vertical="center" wrapText="1"/>
      <protection locked="0"/>
    </xf>
    <xf numFmtId="0" fontId="10" fillId="20" borderId="13" xfId="4" applyFont="1" applyFill="1" applyBorder="1" applyAlignment="1" applyProtection="1">
      <alignment horizontal="left" vertical="center" wrapText="1"/>
      <protection locked="0"/>
    </xf>
    <xf numFmtId="9" fontId="10" fillId="20" borderId="14" xfId="4" applyNumberFormat="1" applyFont="1" applyFill="1" applyBorder="1" applyAlignment="1" applyProtection="1">
      <alignment horizontal="center" vertical="center" wrapText="1"/>
      <protection locked="0"/>
    </xf>
    <xf numFmtId="0" fontId="10" fillId="20" borderId="21" xfId="4" applyFont="1" applyFill="1" applyBorder="1" applyAlignment="1" applyProtection="1">
      <alignment horizontal="left" vertical="center" wrapText="1"/>
      <protection locked="0"/>
    </xf>
    <xf numFmtId="0" fontId="10" fillId="20" borderId="43" xfId="4" applyFont="1" applyFill="1" applyBorder="1" applyAlignment="1" applyProtection="1">
      <alignment horizontal="left" vertical="center" wrapText="1"/>
      <protection locked="0"/>
    </xf>
    <xf numFmtId="0" fontId="10" fillId="20" borderId="13" xfId="0" applyFont="1" applyFill="1" applyBorder="1" applyAlignment="1">
      <alignment horizontal="left" vertical="center" wrapText="1"/>
    </xf>
    <xf numFmtId="0" fontId="10" fillId="20" borderId="14" xfId="0" applyFont="1" applyFill="1" applyBorder="1" applyAlignment="1">
      <alignment horizontal="center" vertical="center" wrapText="1"/>
    </xf>
    <xf numFmtId="10" fontId="25" fillId="0" borderId="18" xfId="0" applyNumberFormat="1" applyFont="1" applyBorder="1" applyAlignment="1">
      <alignment horizontal="center" vertical="center"/>
    </xf>
    <xf numFmtId="0" fontId="10" fillId="20" borderId="21" xfId="0" applyFont="1" applyFill="1" applyBorder="1" applyAlignment="1">
      <alignment horizontal="left" vertical="center" wrapText="1"/>
    </xf>
    <xf numFmtId="0" fontId="10" fillId="20" borderId="22" xfId="0" applyFont="1" applyFill="1" applyBorder="1" applyAlignment="1">
      <alignment horizontal="center" vertical="center" wrapText="1"/>
    </xf>
    <xf numFmtId="10" fontId="31" fillId="10" borderId="29" xfId="0" applyNumberFormat="1" applyFont="1" applyFill="1" applyBorder="1" applyAlignment="1">
      <alignment horizontal="center" vertical="center"/>
    </xf>
    <xf numFmtId="10" fontId="25" fillId="0" borderId="42" xfId="0" applyNumberFormat="1" applyFont="1" applyBorder="1" applyAlignment="1">
      <alignment horizontal="center" vertical="center"/>
    </xf>
    <xf numFmtId="0" fontId="32" fillId="0" borderId="0" xfId="0" applyFont="1" applyAlignment="1">
      <alignment horizontal="center" vertical="center" wrapText="1"/>
    </xf>
    <xf numFmtId="0" fontId="32" fillId="0" borderId="0" xfId="0" applyFont="1" applyAlignment="1">
      <alignment wrapText="1"/>
    </xf>
    <xf numFmtId="0" fontId="10" fillId="20" borderId="43" xfId="0" applyFont="1" applyFill="1" applyBorder="1" applyAlignment="1">
      <alignment horizontal="left" vertical="center" wrapText="1"/>
    </xf>
    <xf numFmtId="0" fontId="10" fillId="20" borderId="44" xfId="0" applyFont="1" applyFill="1" applyBorder="1" applyAlignment="1">
      <alignment horizontal="center" vertical="center" wrapText="1"/>
    </xf>
    <xf numFmtId="10" fontId="31" fillId="10" borderId="48" xfId="0" applyNumberFormat="1" applyFont="1" applyFill="1" applyBorder="1" applyAlignment="1">
      <alignment horizontal="center" vertical="center"/>
    </xf>
    <xf numFmtId="10" fontId="8" fillId="0" borderId="19" xfId="1" applyNumberFormat="1" applyFont="1" applyFill="1" applyBorder="1" applyAlignment="1">
      <alignment horizontal="center" vertical="center"/>
    </xf>
    <xf numFmtId="10" fontId="8" fillId="0" borderId="0" xfId="1" applyNumberFormat="1" applyFont="1" applyFill="1" applyBorder="1" applyAlignment="1">
      <alignment horizontal="center" vertical="center"/>
    </xf>
    <xf numFmtId="10" fontId="8" fillId="0" borderId="50" xfId="1" applyNumberFormat="1" applyFont="1" applyFill="1" applyBorder="1" applyAlignment="1">
      <alignment horizontal="center" vertical="center"/>
    </xf>
    <xf numFmtId="0" fontId="13" fillId="20" borderId="10" xfId="2" applyFont="1" applyFill="1" applyBorder="1" applyAlignment="1">
      <alignment horizontal="center" vertical="center" wrapText="1"/>
    </xf>
    <xf numFmtId="0" fontId="13" fillId="20" borderId="12" xfId="4" applyFont="1" applyFill="1" applyBorder="1" applyAlignment="1" applyProtection="1">
      <alignment horizontal="center" vertical="center" wrapText="1"/>
      <protection locked="0"/>
    </xf>
    <xf numFmtId="0" fontId="13" fillId="20" borderId="9" xfId="4" applyFont="1" applyFill="1" applyBorder="1" applyAlignment="1" applyProtection="1">
      <alignment horizontal="center" vertical="center" wrapText="1"/>
      <protection locked="0"/>
    </xf>
    <xf numFmtId="0" fontId="13" fillId="20" borderId="10" xfId="4" applyFont="1" applyFill="1" applyBorder="1" applyAlignment="1" applyProtection="1">
      <alignment horizontal="center" vertical="center" wrapText="1"/>
      <protection locked="0"/>
    </xf>
    <xf numFmtId="10" fontId="13" fillId="20" borderId="12" xfId="0" applyNumberFormat="1" applyFont="1" applyFill="1" applyBorder="1" applyAlignment="1">
      <alignment horizontal="center" vertical="center" wrapText="1"/>
    </xf>
    <xf numFmtId="10" fontId="13" fillId="20" borderId="9" xfId="0" applyNumberFormat="1" applyFont="1" applyFill="1" applyBorder="1" applyAlignment="1">
      <alignment horizontal="center" vertical="center" wrapText="1"/>
    </xf>
    <xf numFmtId="0" fontId="10" fillId="21" borderId="13" xfId="4" applyFont="1" applyFill="1" applyBorder="1" applyAlignment="1" applyProtection="1">
      <alignment horizontal="left" vertical="center" wrapText="1"/>
      <protection locked="0"/>
    </xf>
    <xf numFmtId="0" fontId="10" fillId="21" borderId="14" xfId="4" applyFont="1" applyFill="1" applyBorder="1" applyAlignment="1" applyProtection="1">
      <alignment horizontal="center" vertical="center" wrapText="1"/>
      <protection locked="0"/>
    </xf>
    <xf numFmtId="0" fontId="10" fillId="21" borderId="21" xfId="4" applyFont="1" applyFill="1" applyBorder="1" applyAlignment="1" applyProtection="1">
      <alignment horizontal="left" vertical="center" wrapText="1"/>
      <protection locked="0"/>
    </xf>
    <xf numFmtId="0" fontId="10" fillId="21" borderId="22" xfId="4" applyFont="1" applyFill="1" applyBorder="1" applyAlignment="1" applyProtection="1">
      <alignment horizontal="center" vertical="center" wrapText="1"/>
      <protection locked="0"/>
    </xf>
    <xf numFmtId="0" fontId="10" fillId="21" borderId="43" xfId="4" applyFont="1" applyFill="1" applyBorder="1" applyAlignment="1" applyProtection="1">
      <alignment horizontal="left" vertical="center" wrapText="1"/>
      <protection locked="0"/>
    </xf>
    <xf numFmtId="0" fontId="10" fillId="21" borderId="44" xfId="4" applyFont="1" applyFill="1" applyBorder="1" applyAlignment="1" applyProtection="1">
      <alignment horizontal="center" vertical="center" wrapText="1"/>
      <protection locked="0"/>
    </xf>
    <xf numFmtId="9" fontId="10" fillId="20" borderId="13" xfId="0" applyNumberFormat="1" applyFont="1" applyFill="1" applyBorder="1" applyAlignment="1">
      <alignment horizontal="left" vertical="center" wrapText="1"/>
    </xf>
    <xf numFmtId="9" fontId="10" fillId="20" borderId="14" xfId="0" applyNumberFormat="1" applyFont="1" applyFill="1" applyBorder="1" applyAlignment="1">
      <alignment horizontal="center" vertical="center" wrapText="1"/>
    </xf>
    <xf numFmtId="0" fontId="10" fillId="20" borderId="14" xfId="0" applyFont="1" applyFill="1" applyBorder="1" applyAlignment="1">
      <alignment horizontal="center" vertical="center" wrapText="1" readingOrder="1"/>
    </xf>
    <xf numFmtId="9" fontId="10" fillId="20" borderId="14" xfId="0" applyNumberFormat="1" applyFont="1" applyFill="1" applyBorder="1" applyAlignment="1">
      <alignment horizontal="center" vertical="center" wrapText="1" readingOrder="1"/>
    </xf>
    <xf numFmtId="9" fontId="10" fillId="20" borderId="14" xfId="0" applyNumberFormat="1" applyFont="1" applyFill="1" applyBorder="1" applyAlignment="1">
      <alignment horizontal="left" vertical="center" wrapText="1"/>
    </xf>
    <xf numFmtId="9" fontId="10" fillId="20" borderId="21" xfId="0" applyNumberFormat="1" applyFont="1" applyFill="1" applyBorder="1" applyAlignment="1">
      <alignment horizontal="left" vertical="center" wrapText="1"/>
    </xf>
    <xf numFmtId="9" fontId="10" fillId="20" borderId="22" xfId="0" applyNumberFormat="1" applyFont="1" applyFill="1" applyBorder="1" applyAlignment="1">
      <alignment horizontal="center" vertical="center" wrapText="1"/>
    </xf>
    <xf numFmtId="0" fontId="10" fillId="20" borderId="22" xfId="0" applyFont="1" applyFill="1" applyBorder="1" applyAlignment="1">
      <alignment horizontal="center" vertical="center" wrapText="1" readingOrder="1"/>
    </xf>
    <xf numFmtId="9" fontId="10" fillId="20" borderId="23" xfId="0" applyNumberFormat="1" applyFont="1" applyFill="1" applyBorder="1" applyAlignment="1">
      <alignment horizontal="left" vertical="center" wrapText="1"/>
    </xf>
    <xf numFmtId="9" fontId="10" fillId="20" borderId="8" xfId="0" applyNumberFormat="1" applyFont="1" applyFill="1" applyBorder="1" applyAlignment="1">
      <alignment horizontal="left" vertical="center" wrapText="1"/>
    </xf>
    <xf numFmtId="9" fontId="10" fillId="20" borderId="43" xfId="0" applyNumberFormat="1" applyFont="1" applyFill="1" applyBorder="1" applyAlignment="1">
      <alignment horizontal="left" vertical="center" wrapText="1"/>
    </xf>
    <xf numFmtId="9" fontId="10" fillId="20" borderId="44" xfId="0" applyNumberFormat="1" applyFont="1" applyFill="1" applyBorder="1" applyAlignment="1">
      <alignment horizontal="center" vertical="center" wrapText="1"/>
    </xf>
    <xf numFmtId="0" fontId="10" fillId="20" borderId="44" xfId="0" applyFont="1" applyFill="1" applyBorder="1" applyAlignment="1">
      <alignment horizontal="center" vertical="center" wrapText="1" readingOrder="1"/>
    </xf>
    <xf numFmtId="9" fontId="10" fillId="20" borderId="44" xfId="0" applyNumberFormat="1" applyFont="1" applyFill="1" applyBorder="1" applyAlignment="1">
      <alignment horizontal="left" vertical="center" wrapText="1"/>
    </xf>
    <xf numFmtId="0" fontId="10" fillId="20" borderId="14" xfId="2" applyFont="1" applyFill="1" applyBorder="1" applyAlignment="1">
      <alignment horizontal="left" vertical="center" wrapText="1"/>
    </xf>
    <xf numFmtId="0" fontId="10" fillId="20" borderId="23" xfId="2" applyFont="1" applyFill="1" applyBorder="1" applyAlignment="1">
      <alignment horizontal="left" vertical="center" wrapText="1"/>
    </xf>
    <xf numFmtId="0" fontId="10" fillId="20" borderId="8" xfId="2" applyFont="1" applyFill="1" applyBorder="1" applyAlignment="1">
      <alignment horizontal="left" vertical="center" wrapText="1"/>
    </xf>
    <xf numFmtId="0" fontId="10" fillId="20" borderId="44" xfId="2" applyFont="1" applyFill="1" applyBorder="1" applyAlignment="1">
      <alignment horizontal="left" vertical="center" wrapText="1"/>
    </xf>
    <xf numFmtId="10" fontId="13" fillId="20" borderId="10" xfId="0" applyNumberFormat="1" applyFont="1" applyFill="1" applyBorder="1" applyAlignment="1">
      <alignment horizontal="center" vertical="center" wrapText="1"/>
    </xf>
    <xf numFmtId="0" fontId="30" fillId="20" borderId="10" xfId="2" applyFont="1" applyFill="1" applyBorder="1" applyAlignment="1">
      <alignment horizontal="center" vertical="center" textRotation="90" wrapText="1"/>
    </xf>
    <xf numFmtId="0" fontId="5" fillId="4" borderId="12" xfId="0" applyFont="1" applyFill="1" applyBorder="1" applyAlignment="1">
      <alignment horizontal="center" vertical="center" wrapText="1"/>
    </xf>
    <xf numFmtId="0" fontId="42" fillId="22" borderId="12" xfId="4" applyFont="1" applyFill="1" applyBorder="1" applyAlignment="1" applyProtection="1">
      <alignment horizontal="center" vertical="center" wrapText="1"/>
      <protection locked="0"/>
    </xf>
    <xf numFmtId="0" fontId="7" fillId="22" borderId="12" xfId="0" applyFont="1" applyFill="1" applyBorder="1" applyAlignment="1">
      <alignment horizontal="center" vertical="center" wrapText="1" readingOrder="1"/>
    </xf>
    <xf numFmtId="0" fontId="21" fillId="22" borderId="12" xfId="0" applyFont="1" applyFill="1" applyBorder="1" applyAlignment="1">
      <alignment horizontal="left" vertical="center" wrapText="1" readingOrder="1"/>
    </xf>
    <xf numFmtId="0" fontId="22" fillId="22" borderId="12" xfId="0" applyFont="1" applyFill="1" applyBorder="1" applyAlignment="1">
      <alignment horizontal="center" vertical="center" wrapText="1" readingOrder="1"/>
    </xf>
    <xf numFmtId="0" fontId="10" fillId="22" borderId="12" xfId="0" applyFont="1" applyFill="1" applyBorder="1" applyAlignment="1">
      <alignment horizontal="center" vertical="center" wrapText="1" readingOrder="1"/>
    </xf>
    <xf numFmtId="0" fontId="10" fillId="22" borderId="13" xfId="0" applyFont="1" applyFill="1" applyBorder="1" applyAlignment="1">
      <alignment horizontal="left" vertical="center" wrapText="1" readingOrder="1"/>
    </xf>
    <xf numFmtId="0" fontId="23" fillId="22" borderId="14" xfId="0" applyFont="1" applyFill="1" applyBorder="1" applyAlignment="1">
      <alignment horizontal="center" vertical="center" wrapText="1" readingOrder="1"/>
    </xf>
    <xf numFmtId="0" fontId="10" fillId="22" borderId="14" xfId="0" applyFont="1" applyFill="1" applyBorder="1" applyAlignment="1">
      <alignment horizontal="center" vertical="center" wrapText="1" readingOrder="1"/>
    </xf>
    <xf numFmtId="9" fontId="10" fillId="22" borderId="14" xfId="0" applyNumberFormat="1" applyFont="1" applyFill="1" applyBorder="1" applyAlignment="1">
      <alignment horizontal="center" vertical="center" wrapText="1" readingOrder="1"/>
    </xf>
    <xf numFmtId="0" fontId="10" fillId="22" borderId="14" xfId="0" applyFont="1" applyFill="1" applyBorder="1" applyAlignment="1">
      <alignment horizontal="left" vertical="center" wrapText="1"/>
    </xf>
    <xf numFmtId="164" fontId="10" fillId="22" borderId="14" xfId="1" applyNumberFormat="1" applyFont="1" applyFill="1" applyBorder="1" applyAlignment="1">
      <alignment horizontal="center" vertical="center" wrapText="1"/>
    </xf>
    <xf numFmtId="0" fontId="13" fillId="22" borderId="12" xfId="0" applyFont="1" applyFill="1" applyBorder="1" applyAlignment="1">
      <alignment horizontal="center" vertical="center" textRotation="90" wrapText="1" readingOrder="1"/>
    </xf>
    <xf numFmtId="0" fontId="30" fillId="22" borderId="12" xfId="0" applyFont="1" applyFill="1" applyBorder="1" applyAlignment="1">
      <alignment horizontal="center" vertical="center" textRotation="90" wrapText="1" readingOrder="1"/>
    </xf>
    <xf numFmtId="0" fontId="5" fillId="4" borderId="9" xfId="0" applyFont="1" applyFill="1" applyBorder="1" applyAlignment="1">
      <alignment horizontal="center" vertical="center" wrapText="1"/>
    </xf>
    <xf numFmtId="0" fontId="42" fillId="22" borderId="9" xfId="4" applyFont="1" applyFill="1" applyBorder="1" applyAlignment="1" applyProtection="1">
      <alignment horizontal="center" vertical="center" wrapText="1"/>
      <protection locked="0"/>
    </xf>
    <xf numFmtId="0" fontId="7" fillId="22" borderId="9" xfId="0" applyFont="1" applyFill="1" applyBorder="1" applyAlignment="1">
      <alignment horizontal="center" vertical="center" wrapText="1" readingOrder="1"/>
    </xf>
    <xf numFmtId="0" fontId="21" fillId="22" borderId="9" xfId="0" applyFont="1" applyFill="1" applyBorder="1" applyAlignment="1">
      <alignment horizontal="left" vertical="center" wrapText="1" readingOrder="1"/>
    </xf>
    <xf numFmtId="0" fontId="22" fillId="22" borderId="9" xfId="0" applyFont="1" applyFill="1" applyBorder="1" applyAlignment="1">
      <alignment horizontal="center" vertical="center" wrapText="1" readingOrder="1"/>
    </xf>
    <xf numFmtId="0" fontId="10" fillId="22" borderId="9" xfId="0" applyFont="1" applyFill="1" applyBorder="1" applyAlignment="1">
      <alignment horizontal="center" vertical="center" wrapText="1" readingOrder="1"/>
    </xf>
    <xf numFmtId="0" fontId="10" fillId="22" borderId="21" xfId="0" applyFont="1" applyFill="1" applyBorder="1" applyAlignment="1">
      <alignment horizontal="left" vertical="center" wrapText="1" readingOrder="1"/>
    </xf>
    <xf numFmtId="0" fontId="23" fillId="22" borderId="22" xfId="0" applyFont="1" applyFill="1" applyBorder="1" applyAlignment="1">
      <alignment horizontal="center" vertical="center" wrapText="1" readingOrder="1"/>
    </xf>
    <xf numFmtId="0" fontId="10" fillId="22" borderId="22" xfId="0" applyFont="1" applyFill="1" applyBorder="1" applyAlignment="1">
      <alignment horizontal="center" vertical="center" wrapText="1" readingOrder="1"/>
    </xf>
    <xf numFmtId="0" fontId="10" fillId="22" borderId="23" xfId="0" applyFont="1" applyFill="1" applyBorder="1" applyAlignment="1">
      <alignment horizontal="left" vertical="center" wrapText="1"/>
    </xf>
    <xf numFmtId="164" fontId="10" fillId="22" borderId="23" xfId="1" applyNumberFormat="1" applyFont="1" applyFill="1" applyBorder="1" applyAlignment="1">
      <alignment horizontal="center" vertical="center" wrapText="1"/>
    </xf>
    <xf numFmtId="0" fontId="13" fillId="22" borderId="9" xfId="0" applyFont="1" applyFill="1" applyBorder="1" applyAlignment="1">
      <alignment horizontal="center" vertical="center" textRotation="90" wrapText="1" readingOrder="1"/>
    </xf>
    <xf numFmtId="0" fontId="30" fillId="22" borderId="9" xfId="0" applyFont="1" applyFill="1" applyBorder="1" applyAlignment="1">
      <alignment horizontal="center" vertical="center" textRotation="90" wrapText="1" readingOrder="1"/>
    </xf>
    <xf numFmtId="0" fontId="10" fillId="22" borderId="8" xfId="0" applyFont="1" applyFill="1" applyBorder="1" applyAlignment="1">
      <alignment horizontal="left" vertical="center" wrapText="1"/>
    </xf>
    <xf numFmtId="164" fontId="10" fillId="22" borderId="8" xfId="1" applyNumberFormat="1" applyFont="1" applyFill="1" applyBorder="1" applyAlignment="1">
      <alignment horizontal="center" vertical="center" wrapText="1"/>
    </xf>
    <xf numFmtId="0" fontId="7" fillId="22" borderId="10" xfId="0" applyFont="1" applyFill="1" applyBorder="1" applyAlignment="1">
      <alignment horizontal="center" vertical="center" wrapText="1" readingOrder="1"/>
    </xf>
    <xf numFmtId="0" fontId="21" fillId="22" borderId="10" xfId="0" applyFont="1" applyFill="1" applyBorder="1" applyAlignment="1">
      <alignment horizontal="left" vertical="center" wrapText="1" readingOrder="1"/>
    </xf>
    <xf numFmtId="0" fontId="10" fillId="22" borderId="43" xfId="0" applyFont="1" applyFill="1" applyBorder="1" applyAlignment="1">
      <alignment horizontal="left" vertical="center" wrapText="1" readingOrder="1"/>
    </xf>
    <xf numFmtId="0" fontId="23" fillId="22" borderId="44" xfId="0" applyFont="1" applyFill="1" applyBorder="1" applyAlignment="1">
      <alignment horizontal="center" vertical="center" wrapText="1" readingOrder="1"/>
    </xf>
    <xf numFmtId="0" fontId="10" fillId="22" borderId="44" xfId="0" applyFont="1" applyFill="1" applyBorder="1" applyAlignment="1">
      <alignment horizontal="center" vertical="center" wrapText="1" readingOrder="1"/>
    </xf>
    <xf numFmtId="0" fontId="10" fillId="22" borderId="44" xfId="0" applyFont="1" applyFill="1" applyBorder="1" applyAlignment="1">
      <alignment horizontal="left" vertical="center" wrapText="1"/>
    </xf>
    <xf numFmtId="164" fontId="10" fillId="22" borderId="44" xfId="1" applyNumberFormat="1" applyFont="1" applyFill="1" applyBorder="1" applyAlignment="1">
      <alignment horizontal="center" vertical="center" wrapText="1"/>
    </xf>
    <xf numFmtId="0" fontId="21" fillId="22" borderId="12" xfId="0" applyFont="1" applyFill="1" applyBorder="1" applyAlignment="1">
      <alignment horizontal="center" vertical="center" wrapText="1" readingOrder="1"/>
    </xf>
    <xf numFmtId="0" fontId="23" fillId="22" borderId="14" xfId="0" applyFont="1" applyFill="1" applyBorder="1" applyAlignment="1">
      <alignment horizontal="center" vertical="center"/>
    </xf>
    <xf numFmtId="10" fontId="10" fillId="22" borderId="14" xfId="0" applyNumberFormat="1" applyFont="1" applyFill="1" applyBorder="1" applyAlignment="1">
      <alignment horizontal="center" vertical="center" wrapText="1" readingOrder="1"/>
    </xf>
    <xf numFmtId="10" fontId="10" fillId="22" borderId="14" xfId="1" applyNumberFormat="1" applyFont="1" applyFill="1" applyBorder="1" applyAlignment="1">
      <alignment horizontal="center" vertical="center" wrapText="1"/>
    </xf>
    <xf numFmtId="0" fontId="21" fillId="22" borderId="9" xfId="0" applyFont="1" applyFill="1" applyBorder="1" applyAlignment="1">
      <alignment horizontal="center" vertical="center" wrapText="1" readingOrder="1"/>
    </xf>
    <xf numFmtId="0" fontId="23" fillId="22" borderId="22" xfId="0" applyFont="1" applyFill="1" applyBorder="1" applyAlignment="1">
      <alignment horizontal="center" vertical="center"/>
    </xf>
    <xf numFmtId="0" fontId="10" fillId="22" borderId="23" xfId="0" applyFont="1" applyFill="1" applyBorder="1" applyAlignment="1">
      <alignment horizontal="center" vertical="center" wrapText="1" readingOrder="1"/>
    </xf>
    <xf numFmtId="10" fontId="10" fillId="22" borderId="23" xfId="1" applyNumberFormat="1" applyFont="1" applyFill="1" applyBorder="1" applyAlignment="1">
      <alignment horizontal="center" vertical="center" wrapText="1"/>
    </xf>
    <xf numFmtId="0" fontId="10" fillId="22" borderId="8" xfId="0" applyFont="1" applyFill="1" applyBorder="1" applyAlignment="1">
      <alignment horizontal="center" vertical="center" wrapText="1" readingOrder="1"/>
    </xf>
    <xf numFmtId="10" fontId="10" fillId="22" borderId="8" xfId="1" applyNumberFormat="1" applyFont="1" applyFill="1" applyBorder="1" applyAlignment="1">
      <alignment horizontal="center" vertical="center" wrapText="1"/>
    </xf>
    <xf numFmtId="0" fontId="23" fillId="22" borderId="44" xfId="0" applyFont="1" applyFill="1" applyBorder="1" applyAlignment="1">
      <alignment horizontal="center" vertical="center"/>
    </xf>
    <xf numFmtId="10" fontId="10" fillId="22" borderId="44" xfId="1" applyNumberFormat="1" applyFont="1" applyFill="1" applyBorder="1" applyAlignment="1">
      <alignment horizontal="center" vertical="center" wrapText="1"/>
    </xf>
    <xf numFmtId="0" fontId="21" fillId="22" borderId="10" xfId="0" applyFont="1" applyFill="1" applyBorder="1" applyAlignment="1">
      <alignment horizontal="center" vertical="center" wrapText="1" readingOrder="1"/>
    </xf>
    <xf numFmtId="0" fontId="22" fillId="22" borderId="10" xfId="0" applyFont="1" applyFill="1" applyBorder="1" applyAlignment="1">
      <alignment horizontal="center" vertical="center" wrapText="1" readingOrder="1"/>
    </xf>
    <xf numFmtId="0" fontId="10" fillId="22" borderId="10" xfId="0" applyFont="1" applyFill="1" applyBorder="1" applyAlignment="1">
      <alignment horizontal="center" vertical="center" wrapText="1" readingOrder="1"/>
    </xf>
    <xf numFmtId="0" fontId="22" fillId="22" borderId="12" xfId="0" applyFont="1" applyFill="1" applyBorder="1" applyAlignment="1">
      <alignment horizontal="center" vertical="center" wrapText="1"/>
    </xf>
    <xf numFmtId="0" fontId="10" fillId="22" borderId="12" xfId="0" applyFont="1" applyFill="1" applyBorder="1" applyAlignment="1">
      <alignment horizontal="center" vertical="center" wrapText="1"/>
    </xf>
    <xf numFmtId="0" fontId="22" fillId="22" borderId="9" xfId="0" applyFont="1" applyFill="1" applyBorder="1" applyAlignment="1">
      <alignment horizontal="center" vertical="center" wrapText="1"/>
    </xf>
    <xf numFmtId="0" fontId="10" fillId="22" borderId="9" xfId="0" applyFont="1" applyFill="1" applyBorder="1" applyAlignment="1">
      <alignment horizontal="center" vertical="center" wrapText="1"/>
    </xf>
    <xf numFmtId="0" fontId="5" fillId="4" borderId="12" xfId="0" applyFont="1" applyFill="1" applyBorder="1" applyAlignment="1">
      <alignment horizontal="center" vertical="center" wrapText="1" readingOrder="1"/>
    </xf>
    <xf numFmtId="10" fontId="25" fillId="0" borderId="95" xfId="0" applyNumberFormat="1" applyFont="1" applyBorder="1" applyAlignment="1">
      <alignment horizontal="center" vertical="center"/>
    </xf>
    <xf numFmtId="10" fontId="26" fillId="0" borderId="1" xfId="1" applyNumberFormat="1" applyFont="1" applyBorder="1" applyAlignment="1">
      <alignment horizontal="center" vertical="center"/>
    </xf>
    <xf numFmtId="0" fontId="5" fillId="4" borderId="9" xfId="0" applyFont="1" applyFill="1" applyBorder="1" applyAlignment="1">
      <alignment horizontal="center" vertical="center" wrapText="1" readingOrder="1"/>
    </xf>
    <xf numFmtId="10" fontId="31" fillId="10" borderId="96" xfId="0" applyNumberFormat="1" applyFont="1" applyFill="1" applyBorder="1" applyAlignment="1">
      <alignment horizontal="center" vertical="center"/>
    </xf>
    <xf numFmtId="10" fontId="26" fillId="10" borderId="97" xfId="1" applyNumberFormat="1" applyFont="1" applyFill="1" applyBorder="1" applyAlignment="1">
      <alignment horizontal="center" vertical="center"/>
    </xf>
    <xf numFmtId="10" fontId="26" fillId="0" borderId="98" xfId="1" applyNumberFormat="1" applyFont="1" applyBorder="1" applyAlignment="1">
      <alignment horizontal="center" vertical="center"/>
    </xf>
    <xf numFmtId="10" fontId="26" fillId="10" borderId="1" xfId="1" applyNumberFormat="1" applyFont="1" applyFill="1" applyBorder="1" applyAlignment="1">
      <alignment horizontal="center" vertical="center"/>
    </xf>
    <xf numFmtId="0" fontId="13" fillId="22" borderId="10" xfId="0" applyFont="1" applyFill="1" applyBorder="1" applyAlignment="1">
      <alignment horizontal="center" vertical="center" textRotation="90" wrapText="1" readingOrder="1"/>
    </xf>
    <xf numFmtId="0" fontId="10" fillId="22" borderId="99" xfId="0" applyFont="1" applyFill="1" applyBorder="1" applyAlignment="1">
      <alignment horizontal="left" vertical="center" wrapText="1"/>
    </xf>
    <xf numFmtId="164" fontId="10" fillId="22" borderId="99" xfId="1" applyNumberFormat="1" applyFont="1" applyFill="1" applyBorder="1" applyAlignment="1">
      <alignment horizontal="center" vertical="center" wrapText="1"/>
    </xf>
    <xf numFmtId="0" fontId="10" fillId="22" borderId="34" xfId="0" applyFont="1" applyFill="1" applyBorder="1" applyAlignment="1">
      <alignment horizontal="left" vertical="center" wrapText="1"/>
    </xf>
    <xf numFmtId="164" fontId="10" fillId="22" borderId="34" xfId="1" applyNumberFormat="1" applyFont="1" applyFill="1" applyBorder="1" applyAlignment="1">
      <alignment horizontal="center" vertical="center" wrapText="1"/>
    </xf>
    <xf numFmtId="0" fontId="10" fillId="22" borderId="100" xfId="0" applyFont="1" applyFill="1" applyBorder="1" applyAlignment="1">
      <alignment horizontal="left" vertical="center" wrapText="1"/>
    </xf>
    <xf numFmtId="164" fontId="10" fillId="22" borderId="100" xfId="1" applyNumberFormat="1" applyFont="1" applyFill="1" applyBorder="1" applyAlignment="1">
      <alignment horizontal="center" vertical="center" wrapText="1"/>
    </xf>
    <xf numFmtId="0" fontId="13" fillId="22" borderId="12" xfId="0" applyFont="1" applyFill="1" applyBorder="1" applyAlignment="1">
      <alignment horizontal="center" vertical="center" textRotation="90" wrapText="1"/>
    </xf>
    <xf numFmtId="0" fontId="13" fillId="22" borderId="9" xfId="0" applyFont="1" applyFill="1" applyBorder="1" applyAlignment="1">
      <alignment horizontal="center" vertical="center" textRotation="90" wrapText="1"/>
    </xf>
    <xf numFmtId="15" fontId="13" fillId="22" borderId="12" xfId="0" applyNumberFormat="1" applyFont="1" applyFill="1" applyBorder="1" applyAlignment="1">
      <alignment horizontal="center" vertical="center" textRotation="90" wrapText="1"/>
    </xf>
    <xf numFmtId="15" fontId="13" fillId="22" borderId="9" xfId="0" applyNumberFormat="1" applyFont="1" applyFill="1" applyBorder="1" applyAlignment="1">
      <alignment horizontal="center" vertical="center" textRotation="90" wrapText="1"/>
    </xf>
    <xf numFmtId="0" fontId="22" fillId="22" borderId="10" xfId="0" applyFont="1" applyFill="1" applyBorder="1" applyAlignment="1">
      <alignment horizontal="center" vertical="center" wrapText="1"/>
    </xf>
    <xf numFmtId="0" fontId="10" fillId="22" borderId="10" xfId="0" applyFont="1" applyFill="1" applyBorder="1" applyAlignment="1">
      <alignment horizontal="center" vertical="center" wrapText="1"/>
    </xf>
    <xf numFmtId="164" fontId="10" fillId="22" borderId="14" xfId="1" applyNumberFormat="1" applyFont="1" applyFill="1" applyBorder="1" applyAlignment="1">
      <alignment horizontal="center" vertical="center"/>
    </xf>
    <xf numFmtId="10" fontId="43" fillId="0" borderId="36" xfId="0" applyNumberFormat="1" applyFont="1" applyBorder="1" applyAlignment="1">
      <alignment horizontal="center" vertical="center"/>
    </xf>
    <xf numFmtId="164" fontId="10" fillId="22" borderId="23" xfId="1" applyNumberFormat="1" applyFont="1" applyFill="1" applyBorder="1" applyAlignment="1">
      <alignment horizontal="center" vertical="center"/>
    </xf>
    <xf numFmtId="0" fontId="10" fillId="22" borderId="8" xfId="0" applyFont="1" applyFill="1" applyBorder="1" applyAlignment="1">
      <alignment horizontal="left" vertical="center"/>
    </xf>
    <xf numFmtId="164" fontId="10" fillId="22" borderId="8" xfId="1" applyNumberFormat="1" applyFont="1" applyFill="1" applyBorder="1" applyAlignment="1">
      <alignment horizontal="center" vertical="center"/>
    </xf>
    <xf numFmtId="0" fontId="10" fillId="22" borderId="44" xfId="0" applyFont="1" applyFill="1" applyBorder="1" applyAlignment="1">
      <alignment horizontal="left" vertical="center"/>
    </xf>
    <xf numFmtId="164" fontId="10" fillId="22" borderId="44" xfId="1" applyNumberFormat="1" applyFont="1" applyFill="1" applyBorder="1" applyAlignment="1">
      <alignment horizontal="center" vertical="center"/>
    </xf>
    <xf numFmtId="0" fontId="13" fillId="22" borderId="10" xfId="0" applyFont="1" applyFill="1" applyBorder="1" applyAlignment="1">
      <alignment horizontal="center" vertical="center" textRotation="90" wrapText="1"/>
    </xf>
    <xf numFmtId="10" fontId="25" fillId="0" borderId="69" xfId="0" applyNumberFormat="1" applyFont="1" applyBorder="1" applyAlignment="1">
      <alignment horizontal="center" vertical="center"/>
    </xf>
    <xf numFmtId="10" fontId="25" fillId="0" borderId="70" xfId="0" applyNumberFormat="1" applyFont="1" applyBorder="1" applyAlignment="1">
      <alignment horizontal="center" vertical="center"/>
    </xf>
    <xf numFmtId="10" fontId="25" fillId="0" borderId="74" xfId="0" applyNumberFormat="1" applyFont="1" applyBorder="1" applyAlignment="1">
      <alignment horizontal="center" vertical="center"/>
    </xf>
    <xf numFmtId="10" fontId="25" fillId="0" borderId="75" xfId="0" applyNumberFormat="1" applyFont="1" applyBorder="1" applyAlignment="1">
      <alignment horizontal="center" vertical="center"/>
    </xf>
    <xf numFmtId="0" fontId="44" fillId="22" borderId="12" xfId="0" applyFont="1" applyFill="1" applyBorder="1" applyAlignment="1">
      <alignment horizontal="center" vertical="center" wrapText="1"/>
    </xf>
    <xf numFmtId="0" fontId="20" fillId="22" borderId="14" xfId="0" applyFont="1" applyFill="1" applyBorder="1" applyAlignment="1">
      <alignment vertical="center" wrapText="1" readingOrder="1"/>
    </xf>
    <xf numFmtId="0" fontId="44" fillId="22" borderId="9" xfId="0" applyFont="1" applyFill="1" applyBorder="1" applyAlignment="1">
      <alignment horizontal="center" vertical="center" wrapText="1"/>
    </xf>
    <xf numFmtId="0" fontId="20" fillId="22" borderId="22" xfId="0" applyFont="1" applyFill="1" applyBorder="1" applyAlignment="1">
      <alignment vertical="center" wrapText="1" readingOrder="1"/>
    </xf>
    <xf numFmtId="0" fontId="44" fillId="22" borderId="10" xfId="0" applyFont="1" applyFill="1" applyBorder="1" applyAlignment="1">
      <alignment horizontal="center" vertical="center" wrapText="1"/>
    </xf>
    <xf numFmtId="0" fontId="20" fillId="22" borderId="44" xfId="0" applyFont="1" applyFill="1" applyBorder="1" applyAlignment="1">
      <alignment vertical="center" wrapText="1" readingOrder="1"/>
    </xf>
    <xf numFmtId="0" fontId="5" fillId="4" borderId="10" xfId="0" applyFont="1" applyFill="1" applyBorder="1" applyAlignment="1">
      <alignment horizontal="center" vertical="center" wrapText="1" readingOrder="1"/>
    </xf>
    <xf numFmtId="0" fontId="18" fillId="4" borderId="12" xfId="0" applyFont="1" applyFill="1" applyBorder="1" applyAlignment="1">
      <alignment horizontal="center" vertical="center" wrapText="1"/>
    </xf>
    <xf numFmtId="0" fontId="7" fillId="22" borderId="12" xfId="2" applyFont="1" applyFill="1" applyBorder="1" applyAlignment="1">
      <alignment horizontal="center" vertical="center" wrapText="1"/>
    </xf>
    <xf numFmtId="0" fontId="21" fillId="22" borderId="12" xfId="2" applyFont="1" applyFill="1" applyBorder="1" applyAlignment="1">
      <alignment horizontal="left" vertical="center" wrapText="1"/>
    </xf>
    <xf numFmtId="0" fontId="10" fillId="22" borderId="13" xfId="2" applyFont="1" applyFill="1" applyBorder="1" applyAlignment="1">
      <alignment horizontal="left" vertical="center" wrapText="1"/>
    </xf>
    <xf numFmtId="0" fontId="10" fillId="22" borderId="14" xfId="2" applyFont="1" applyFill="1" applyBorder="1" applyAlignment="1">
      <alignment horizontal="center" vertical="center" wrapText="1"/>
    </xf>
    <xf numFmtId="9" fontId="10" fillId="22" borderId="14" xfId="2" applyNumberFormat="1" applyFont="1" applyFill="1" applyBorder="1" applyAlignment="1">
      <alignment horizontal="center" vertical="center" wrapText="1"/>
    </xf>
    <xf numFmtId="164" fontId="10" fillId="22" borderId="18" xfId="1" applyNumberFormat="1" applyFont="1" applyFill="1" applyBorder="1" applyAlignment="1">
      <alignment horizontal="center" vertical="center" wrapText="1"/>
    </xf>
    <xf numFmtId="0" fontId="18" fillId="4" borderId="9" xfId="0" applyFont="1" applyFill="1" applyBorder="1" applyAlignment="1">
      <alignment horizontal="center" vertical="center" wrapText="1"/>
    </xf>
    <xf numFmtId="0" fontId="7" fillId="22" borderId="9" xfId="2" applyFont="1" applyFill="1" applyBorder="1" applyAlignment="1">
      <alignment horizontal="center" vertical="center" wrapText="1"/>
    </xf>
    <xf numFmtId="0" fontId="21" fillId="22" borderId="9" xfId="2" applyFont="1" applyFill="1" applyBorder="1" applyAlignment="1">
      <alignment horizontal="left" vertical="center" wrapText="1"/>
    </xf>
    <xf numFmtId="0" fontId="10" fillId="22" borderId="21" xfId="2" applyFont="1" applyFill="1" applyBorder="1" applyAlignment="1">
      <alignment horizontal="left" vertical="center" wrapText="1"/>
    </xf>
    <xf numFmtId="0" fontId="10" fillId="22" borderId="22" xfId="2" applyFont="1" applyFill="1" applyBorder="1" applyAlignment="1">
      <alignment horizontal="center" vertical="center" wrapText="1"/>
    </xf>
    <xf numFmtId="164" fontId="10" fillId="22" borderId="76" xfId="1" applyNumberFormat="1" applyFont="1" applyFill="1" applyBorder="1" applyAlignment="1">
      <alignment horizontal="center" vertical="center" wrapText="1"/>
    </xf>
    <xf numFmtId="164" fontId="10" fillId="22" borderId="77" xfId="1" applyNumberFormat="1" applyFont="1" applyFill="1" applyBorder="1" applyAlignment="1">
      <alignment horizontal="center" vertical="center" wrapText="1"/>
    </xf>
    <xf numFmtId="0" fontId="10" fillId="22" borderId="23" xfId="2" applyFont="1" applyFill="1" applyBorder="1" applyAlignment="1">
      <alignment horizontal="center" vertical="center" wrapText="1"/>
    </xf>
    <xf numFmtId="0" fontId="10" fillId="22" borderId="8" xfId="2" applyFont="1" applyFill="1" applyBorder="1" applyAlignment="1">
      <alignment horizontal="center" vertical="center" wrapText="1"/>
    </xf>
    <xf numFmtId="9" fontId="10" fillId="22" borderId="34" xfId="2" applyNumberFormat="1" applyFont="1" applyFill="1" applyBorder="1" applyAlignment="1">
      <alignment horizontal="center" vertical="center" wrapText="1"/>
    </xf>
    <xf numFmtId="0" fontId="10" fillId="22" borderId="34" xfId="2" applyFont="1" applyFill="1" applyBorder="1" applyAlignment="1">
      <alignment horizontal="center" vertical="center" wrapText="1"/>
    </xf>
    <xf numFmtId="10" fontId="31" fillId="10" borderId="57" xfId="0" applyNumberFormat="1" applyFont="1" applyFill="1" applyBorder="1" applyAlignment="1">
      <alignment horizontal="center" vertical="center"/>
    </xf>
    <xf numFmtId="9" fontId="10" fillId="22" borderId="22" xfId="2" applyNumberFormat="1" applyFont="1" applyFill="1" applyBorder="1" applyAlignment="1">
      <alignment horizontal="center" vertical="center" wrapText="1"/>
    </xf>
    <xf numFmtId="10" fontId="25" fillId="0" borderId="101" xfId="0" applyNumberFormat="1" applyFont="1" applyBorder="1" applyAlignment="1">
      <alignment horizontal="center" vertical="center"/>
    </xf>
    <xf numFmtId="0" fontId="7" fillId="22" borderId="10" xfId="2" applyFont="1" applyFill="1" applyBorder="1" applyAlignment="1">
      <alignment horizontal="center" vertical="center" wrapText="1"/>
    </xf>
    <xf numFmtId="0" fontId="21" fillId="22" borderId="10" xfId="2" applyFont="1" applyFill="1" applyBorder="1" applyAlignment="1">
      <alignment horizontal="left" vertical="center" wrapText="1"/>
    </xf>
    <xf numFmtId="0" fontId="10" fillId="22" borderId="43" xfId="2" applyFont="1" applyFill="1" applyBorder="1" applyAlignment="1">
      <alignment horizontal="left" vertical="center" wrapText="1"/>
    </xf>
    <xf numFmtId="0" fontId="10" fillId="22" borderId="44" xfId="2" applyFont="1" applyFill="1" applyBorder="1" applyAlignment="1">
      <alignment horizontal="center" vertical="center" wrapText="1"/>
    </xf>
    <xf numFmtId="164" fontId="10" fillId="22" borderId="48" xfId="1" applyNumberFormat="1" applyFont="1" applyFill="1" applyBorder="1" applyAlignment="1">
      <alignment horizontal="center" vertical="center" wrapText="1"/>
    </xf>
    <xf numFmtId="10" fontId="31" fillId="10" borderId="102" xfId="0" applyNumberFormat="1" applyFont="1" applyFill="1" applyBorder="1" applyAlignment="1">
      <alignment horizontal="center" vertical="center"/>
    </xf>
    <xf numFmtId="0" fontId="32" fillId="0" borderId="49" xfId="0" applyFont="1" applyBorder="1"/>
    <xf numFmtId="0" fontId="32" fillId="0" borderId="50" xfId="0" applyFont="1" applyBorder="1"/>
    <xf numFmtId="0" fontId="32" fillId="0" borderId="45" xfId="0" applyFont="1" applyBorder="1"/>
    <xf numFmtId="9" fontId="10" fillId="22" borderId="13" xfId="0" applyNumberFormat="1" applyFont="1" applyFill="1" applyBorder="1" applyAlignment="1">
      <alignment horizontal="left" vertical="center" wrapText="1"/>
    </xf>
    <xf numFmtId="9" fontId="10" fillId="22" borderId="14" xfId="0" applyNumberFormat="1" applyFont="1" applyFill="1" applyBorder="1" applyAlignment="1">
      <alignment horizontal="center" vertical="center" wrapText="1"/>
    </xf>
    <xf numFmtId="9" fontId="10" fillId="22" borderId="103" xfId="0" applyNumberFormat="1" applyFont="1" applyFill="1" applyBorder="1" applyAlignment="1">
      <alignment horizontal="center" vertical="center" wrapText="1" readingOrder="1"/>
    </xf>
    <xf numFmtId="9" fontId="10" fillId="22" borderId="14" xfId="0" applyNumberFormat="1" applyFont="1" applyFill="1" applyBorder="1" applyAlignment="1">
      <alignment horizontal="left" vertical="center" wrapText="1"/>
    </xf>
    <xf numFmtId="10" fontId="25" fillId="0" borderId="26" xfId="0" applyNumberFormat="1" applyFont="1" applyBorder="1" applyAlignment="1">
      <alignment horizontal="center" vertical="center"/>
    </xf>
    <xf numFmtId="9" fontId="10" fillId="22" borderId="21" xfId="0" applyNumberFormat="1" applyFont="1" applyFill="1" applyBorder="1" applyAlignment="1">
      <alignment horizontal="left" vertical="center" wrapText="1"/>
    </xf>
    <xf numFmtId="9" fontId="10" fillId="22" borderId="22" xfId="0" applyNumberFormat="1" applyFont="1" applyFill="1" applyBorder="1" applyAlignment="1">
      <alignment horizontal="center" vertical="center" wrapText="1"/>
    </xf>
    <xf numFmtId="0" fontId="10" fillId="22" borderId="104" xfId="0" applyFont="1" applyFill="1" applyBorder="1" applyAlignment="1">
      <alignment horizontal="center" vertical="center" wrapText="1" readingOrder="1"/>
    </xf>
    <xf numFmtId="9" fontId="10" fillId="22" borderId="23" xfId="0" applyNumberFormat="1" applyFont="1" applyFill="1" applyBorder="1" applyAlignment="1">
      <alignment horizontal="left" vertical="center" wrapText="1"/>
    </xf>
    <xf numFmtId="9" fontId="10" fillId="22" borderId="8" xfId="0" applyNumberFormat="1" applyFont="1" applyFill="1" applyBorder="1" applyAlignment="1">
      <alignment horizontal="left" vertical="center" wrapText="1"/>
    </xf>
    <xf numFmtId="0" fontId="18" fillId="4" borderId="10" xfId="0" applyFont="1" applyFill="1" applyBorder="1" applyAlignment="1">
      <alignment horizontal="center" vertical="center" wrapText="1"/>
    </xf>
    <xf numFmtId="0" fontId="42" fillId="22" borderId="10" xfId="4" applyFont="1" applyFill="1" applyBorder="1" applyAlignment="1" applyProtection="1">
      <alignment horizontal="center" vertical="center" wrapText="1"/>
      <protection locked="0"/>
    </xf>
    <xf numFmtId="9" fontId="10" fillId="22" borderId="43" xfId="0" applyNumberFormat="1" applyFont="1" applyFill="1" applyBorder="1" applyAlignment="1">
      <alignment horizontal="left" vertical="center" wrapText="1"/>
    </xf>
    <xf numFmtId="9" fontId="10" fillId="22" borderId="44" xfId="0" applyNumberFormat="1" applyFont="1" applyFill="1" applyBorder="1" applyAlignment="1">
      <alignment horizontal="center" vertical="center" wrapText="1"/>
    </xf>
    <xf numFmtId="0" fontId="10" fillId="22" borderId="105" xfId="0" applyFont="1" applyFill="1" applyBorder="1" applyAlignment="1">
      <alignment horizontal="center" vertical="center" wrapText="1" readingOrder="1"/>
    </xf>
    <xf numFmtId="9" fontId="10" fillId="22" borderId="44" xfId="0" applyNumberFormat="1" applyFont="1" applyFill="1" applyBorder="1" applyAlignment="1">
      <alignment horizontal="left" vertical="center" wrapText="1"/>
    </xf>
    <xf numFmtId="0" fontId="29" fillId="0" borderId="106" xfId="0" applyFont="1" applyBorder="1"/>
    <xf numFmtId="0" fontId="30" fillId="22" borderId="10" xfId="0" applyFont="1" applyFill="1" applyBorder="1" applyAlignment="1">
      <alignment horizontal="center" vertical="center" textRotation="90" wrapText="1" readingOrder="1"/>
    </xf>
    <xf numFmtId="0" fontId="21" fillId="5" borderId="0" xfId="0" applyFont="1" applyFill="1" applyAlignment="1">
      <alignment horizontal="center" vertical="center"/>
    </xf>
    <xf numFmtId="0" fontId="24" fillId="5" borderId="9" xfId="0" applyFont="1" applyFill="1" applyBorder="1" applyAlignment="1">
      <alignment horizontal="center" vertical="center"/>
    </xf>
    <xf numFmtId="10" fontId="26" fillId="5" borderId="26" xfId="1" applyNumberFormat="1" applyFont="1" applyFill="1" applyBorder="1" applyAlignment="1">
      <alignment horizontal="center" vertical="center"/>
    </xf>
    <xf numFmtId="10" fontId="25" fillId="13" borderId="9" xfId="1" applyNumberFormat="1" applyFont="1" applyFill="1" applyBorder="1" applyAlignment="1">
      <alignment horizontal="center" vertical="center"/>
    </xf>
    <xf numFmtId="10" fontId="25" fillId="23" borderId="38" xfId="1" applyNumberFormat="1" applyFont="1" applyFill="1" applyBorder="1" applyAlignment="1">
      <alignment horizontal="center" vertical="center"/>
    </xf>
    <xf numFmtId="10" fontId="8" fillId="5" borderId="9" xfId="1" applyNumberFormat="1" applyFont="1" applyFill="1" applyBorder="1" applyAlignment="1">
      <alignment horizontal="center" vertical="center"/>
    </xf>
    <xf numFmtId="10" fontId="24" fillId="5" borderId="0" xfId="1" applyNumberFormat="1" applyFont="1" applyFill="1" applyBorder="1" applyAlignment="1">
      <alignment horizontal="center" vertical="center"/>
    </xf>
    <xf numFmtId="0" fontId="45" fillId="5" borderId="0" xfId="0" applyFont="1" applyFill="1" applyAlignment="1">
      <alignment horizontal="center" vertical="center"/>
    </xf>
    <xf numFmtId="0" fontId="29" fillId="5" borderId="0" xfId="0" applyFont="1" applyFill="1"/>
    <xf numFmtId="0" fontId="8" fillId="5" borderId="0" xfId="0" applyFont="1" applyFill="1" applyAlignment="1">
      <alignment horizontal="center"/>
    </xf>
    <xf numFmtId="0" fontId="21" fillId="5" borderId="0" xfId="0" applyFont="1" applyFill="1" applyAlignment="1">
      <alignment horizontal="center" vertical="center" textRotation="90"/>
    </xf>
    <xf numFmtId="0" fontId="32" fillId="5" borderId="0" xfId="0" applyFont="1" applyFill="1"/>
    <xf numFmtId="10" fontId="8" fillId="5" borderId="12" xfId="1" applyNumberFormat="1" applyFont="1" applyFill="1" applyBorder="1" applyAlignment="1">
      <alignment horizontal="center" vertical="center"/>
    </xf>
    <xf numFmtId="0" fontId="7" fillId="5" borderId="0" xfId="0" applyFont="1" applyFill="1" applyAlignment="1">
      <alignment horizontal="center" vertical="center"/>
    </xf>
    <xf numFmtId="0" fontId="21" fillId="5" borderId="0" xfId="0" applyFont="1" applyFill="1" applyAlignment="1">
      <alignment horizontal="left" vertical="center"/>
    </xf>
    <xf numFmtId="0" fontId="46" fillId="5" borderId="0" xfId="0" applyFont="1" applyFill="1" applyAlignment="1">
      <alignment horizontal="center" vertical="center"/>
    </xf>
    <xf numFmtId="0" fontId="10" fillId="5" borderId="0" xfId="0" applyFont="1" applyFill="1" applyAlignment="1">
      <alignment horizontal="center" vertical="center"/>
    </xf>
    <xf numFmtId="0" fontId="10" fillId="5" borderId="0" xfId="0" applyFont="1" applyFill="1" applyAlignment="1">
      <alignment horizontal="left" vertical="center"/>
    </xf>
    <xf numFmtId="0" fontId="47" fillId="5" borderId="0" xfId="0" applyFont="1" applyFill="1" applyAlignment="1">
      <alignment horizontal="center" vertical="center"/>
    </xf>
    <xf numFmtId="0" fontId="24" fillId="5" borderId="32" xfId="0" applyFont="1" applyFill="1" applyBorder="1" applyAlignment="1">
      <alignment horizontal="center" vertical="center"/>
    </xf>
    <xf numFmtId="10" fontId="26" fillId="5" borderId="79" xfId="1" applyNumberFormat="1" applyFont="1" applyFill="1" applyBorder="1" applyAlignment="1">
      <alignment horizontal="center" vertical="center"/>
    </xf>
    <xf numFmtId="10" fontId="25" fillId="13" borderId="10" xfId="1" applyNumberFormat="1" applyFont="1" applyFill="1" applyBorder="1" applyAlignment="1">
      <alignment horizontal="center" vertical="center"/>
    </xf>
    <xf numFmtId="10" fontId="25" fillId="23" borderId="48" xfId="1" applyNumberFormat="1" applyFont="1" applyFill="1" applyBorder="1" applyAlignment="1">
      <alignment horizontal="center" vertical="center"/>
    </xf>
    <xf numFmtId="0" fontId="24" fillId="5" borderId="65" xfId="0" applyFont="1" applyFill="1" applyBorder="1" applyAlignment="1">
      <alignment horizontal="center" vertical="center"/>
    </xf>
    <xf numFmtId="10" fontId="26" fillId="5" borderId="67" xfId="1" applyNumberFormat="1" applyFont="1" applyFill="1" applyBorder="1" applyAlignment="1">
      <alignment horizontal="center" vertical="center"/>
    </xf>
    <xf numFmtId="10" fontId="25" fillId="13" borderId="12" xfId="1" applyNumberFormat="1" applyFont="1" applyFill="1" applyBorder="1" applyAlignment="1">
      <alignment horizontal="center" vertical="center"/>
    </xf>
    <xf numFmtId="10" fontId="25" fillId="23" borderId="12" xfId="1" applyNumberFormat="1" applyFont="1" applyFill="1" applyBorder="1" applyAlignment="1">
      <alignment horizontal="center" vertical="center"/>
    </xf>
    <xf numFmtId="0" fontId="13" fillId="5" borderId="0" xfId="0" applyFont="1" applyFill="1" applyAlignment="1">
      <alignment horizontal="center" vertical="center"/>
    </xf>
    <xf numFmtId="10" fontId="8" fillId="5" borderId="0" xfId="1" applyNumberFormat="1" applyFont="1" applyFill="1" applyAlignment="1">
      <alignment horizontal="center"/>
    </xf>
    <xf numFmtId="0" fontId="12" fillId="5" borderId="0" xfId="0" applyFont="1" applyFill="1" applyAlignment="1">
      <alignment horizontal="center" vertical="center"/>
    </xf>
    <xf numFmtId="0" fontId="24" fillId="5" borderId="10" xfId="0" applyFont="1" applyFill="1" applyBorder="1" applyAlignment="1">
      <alignment horizontal="center" vertical="center"/>
    </xf>
    <xf numFmtId="10" fontId="25" fillId="23" borderId="10" xfId="1" applyNumberFormat="1" applyFont="1" applyFill="1" applyBorder="1" applyAlignment="1">
      <alignment horizontal="center" vertical="center"/>
    </xf>
    <xf numFmtId="10" fontId="8" fillId="5" borderId="10" xfId="1" applyNumberFormat="1" applyFont="1" applyFill="1" applyBorder="1" applyAlignment="1">
      <alignment horizontal="center" vertical="center"/>
    </xf>
    <xf numFmtId="0" fontId="26" fillId="5" borderId="0" xfId="0" applyFont="1" applyFill="1" applyAlignment="1">
      <alignment horizontal="center" vertical="center"/>
    </xf>
    <xf numFmtId="0" fontId="7" fillId="5" borderId="0" xfId="0" applyFont="1" applyFill="1" applyAlignment="1">
      <alignment horizontal="center" vertical="center" wrapText="1"/>
    </xf>
    <xf numFmtId="0" fontId="21" fillId="5" borderId="0" xfId="0" applyFont="1" applyFill="1" applyAlignment="1">
      <alignment horizontal="left" vertical="center" wrapText="1"/>
    </xf>
    <xf numFmtId="0" fontId="9" fillId="5" borderId="0" xfId="0" applyFont="1" applyFill="1" applyAlignment="1">
      <alignment horizontal="center" vertical="center"/>
    </xf>
    <xf numFmtId="0" fontId="48" fillId="5" borderId="0" xfId="0" applyFont="1" applyFill="1" applyAlignment="1">
      <alignment horizontal="center" vertical="center"/>
    </xf>
    <xf numFmtId="10" fontId="21" fillId="5" borderId="0" xfId="0" applyNumberFormat="1" applyFont="1" applyFill="1" applyAlignment="1">
      <alignment horizontal="center" vertical="center"/>
    </xf>
    <xf numFmtId="0" fontId="21" fillId="5" borderId="0" xfId="0" applyFont="1" applyFill="1"/>
    <xf numFmtId="0" fontId="25" fillId="23" borderId="3" xfId="0" applyFont="1" applyFill="1" applyBorder="1" applyAlignment="1">
      <alignment horizontal="center" vertical="center"/>
    </xf>
    <xf numFmtId="0" fontId="25" fillId="23" borderId="4" xfId="0" applyFont="1" applyFill="1" applyBorder="1" applyAlignment="1">
      <alignment horizontal="center" vertical="center"/>
    </xf>
    <xf numFmtId="0" fontId="25" fillId="23" borderId="5" xfId="0" applyFont="1" applyFill="1" applyBorder="1" applyAlignment="1">
      <alignment horizontal="center" vertical="center"/>
    </xf>
    <xf numFmtId="0" fontId="8" fillId="5" borderId="0" xfId="0" applyFont="1" applyFill="1" applyAlignment="1">
      <alignment horizontal="center" vertical="center"/>
    </xf>
    <xf numFmtId="0" fontId="24" fillId="5" borderId="0" xfId="0" applyFont="1" applyFill="1" applyAlignment="1">
      <alignment horizontal="center" vertical="center"/>
    </xf>
    <xf numFmtId="10" fontId="25" fillId="5" borderId="1" xfId="1" applyNumberFormat="1" applyFont="1" applyFill="1" applyBorder="1" applyAlignment="1">
      <alignment horizontal="center" vertical="center"/>
    </xf>
    <xf numFmtId="10" fontId="25" fillId="5" borderId="0" xfId="1" applyNumberFormat="1" applyFont="1" applyFill="1" applyBorder="1" applyAlignment="1">
      <alignment horizontal="center" vertical="center"/>
    </xf>
    <xf numFmtId="10" fontId="25" fillId="5" borderId="30" xfId="1" applyNumberFormat="1" applyFont="1" applyFill="1" applyBorder="1" applyAlignment="1">
      <alignment horizontal="center" vertical="center"/>
    </xf>
    <xf numFmtId="0" fontId="25" fillId="5" borderId="49" xfId="0" applyFont="1" applyFill="1" applyBorder="1" applyAlignment="1">
      <alignment horizontal="center" vertical="center" wrapText="1"/>
    </xf>
    <xf numFmtId="0" fontId="25" fillId="5" borderId="50" xfId="0" applyFont="1" applyFill="1" applyBorder="1" applyAlignment="1">
      <alignment horizontal="center" vertical="center" wrapText="1"/>
    </xf>
    <xf numFmtId="0" fontId="25" fillId="5" borderId="45" xfId="0" applyFont="1" applyFill="1" applyBorder="1" applyAlignment="1">
      <alignment horizontal="center" vertical="center" wrapText="1"/>
    </xf>
    <xf numFmtId="0" fontId="26" fillId="0" borderId="0" xfId="0" applyFont="1" applyAlignment="1">
      <alignment horizontal="center" vertical="center"/>
    </xf>
    <xf numFmtId="0" fontId="7" fillId="0" borderId="0" xfId="0" applyFont="1" applyAlignment="1">
      <alignment horizontal="center" vertical="center" wrapText="1"/>
    </xf>
    <xf numFmtId="0" fontId="21" fillId="0" borderId="0" xfId="0" applyFont="1" applyAlignment="1">
      <alignment horizontal="left" vertical="center" wrapText="1"/>
    </xf>
    <xf numFmtId="0" fontId="10" fillId="0" borderId="0" xfId="0" applyFont="1" applyAlignment="1">
      <alignment horizontal="left" vertical="center"/>
    </xf>
    <xf numFmtId="0" fontId="48"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horizontal="left" vertical="center"/>
    </xf>
    <xf numFmtId="10" fontId="21" fillId="0" borderId="0" xfId="0" applyNumberFormat="1" applyFont="1" applyAlignment="1">
      <alignment horizontal="center" vertical="center"/>
    </xf>
    <xf numFmtId="0" fontId="13" fillId="0" borderId="0" xfId="0" applyFont="1" applyAlignment="1">
      <alignment horizontal="center" vertical="center"/>
    </xf>
    <xf numFmtId="0" fontId="29" fillId="0" borderId="0" xfId="0" applyFont="1"/>
    <xf numFmtId="0" fontId="21" fillId="0" borderId="0" xfId="0" applyFont="1" applyAlignment="1">
      <alignment horizontal="center" vertical="center" textRotation="90"/>
    </xf>
    <xf numFmtId="0" fontId="21" fillId="0" borderId="0" xfId="0" applyFont="1"/>
  </cellXfs>
  <cellStyles count="5">
    <cellStyle name="Énfasis1" xfId="2" builtinId="29"/>
    <cellStyle name="Énfasis5" xfId="3" builtinId="45"/>
    <cellStyle name="Normal" xfId="0" builtinId="0"/>
    <cellStyle name="Normal 2 2" xfId="4" xr:uid="{C3DDA819-1F1F-40D7-936D-BFD0A35EF521}"/>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1" i="0" u="none" strike="noStrike" kern="1200" spc="0" baseline="0">
                <a:solidFill>
                  <a:srgbClr val="FF0000"/>
                </a:solidFill>
                <a:latin typeface="Trebuchet MS" panose="020B0603020202020204" pitchFamily="34" charset="0"/>
                <a:ea typeface="+mn-ea"/>
                <a:cs typeface="+mn-cs"/>
              </a:defRPr>
            </a:pPr>
            <a:r>
              <a:rPr lang="es-CO" sz="2800" b="1">
                <a:solidFill>
                  <a:srgbClr val="0070C0"/>
                </a:solidFill>
                <a:latin typeface="Trebuchet MS" panose="020B0603020202020204" pitchFamily="34" charset="0"/>
              </a:rPr>
              <a:t>SEGUIMIENTO II TRIMESTRE</a:t>
            </a:r>
          </a:p>
          <a:p>
            <a:pPr>
              <a:defRPr sz="2800" b="1" i="0" u="none" strike="noStrike" kern="1200" spc="0" baseline="0">
                <a:solidFill>
                  <a:srgbClr val="FF0000"/>
                </a:solidFill>
                <a:latin typeface="Trebuchet MS" panose="020B0603020202020204" pitchFamily="34" charset="0"/>
                <a:ea typeface="+mn-ea"/>
                <a:cs typeface="+mn-cs"/>
              </a:defRPr>
            </a:pPr>
            <a:r>
              <a:rPr lang="es-CO" sz="2400" b="1">
                <a:solidFill>
                  <a:srgbClr val="00B050"/>
                </a:solidFill>
                <a:latin typeface="Trebuchet MS" panose="020B0603020202020204" pitchFamily="34" charset="0"/>
              </a:rPr>
              <a:t>PLAN DE ACCIÓN - AEROCIVIL 2020</a:t>
            </a:r>
          </a:p>
        </c:rich>
      </c:tx>
      <c:overlay val="0"/>
      <c:spPr>
        <a:noFill/>
        <a:ln w="25400">
          <a:noFill/>
        </a:ln>
      </c:spPr>
    </c:title>
    <c:autoTitleDeleted val="0"/>
    <c:plotArea>
      <c:layout/>
      <c:lineChart>
        <c:grouping val="standard"/>
        <c:varyColors val="0"/>
        <c:ser>
          <c:idx val="0"/>
          <c:order val="0"/>
          <c:tx>
            <c:v>PROGRAMADO</c:v>
          </c:tx>
          <c:spPr>
            <a:ln w="38100" cap="rnd">
              <a:solidFill>
                <a:schemeClr val="accent1"/>
              </a:solidFill>
              <a:round/>
            </a:ln>
            <a:effectLst/>
          </c:spPr>
          <c:marker>
            <c:symbol val="circle"/>
            <c:size val="10"/>
            <c:spPr>
              <a:solidFill>
                <a:schemeClr val="tx2"/>
              </a:solidFill>
              <a:ln w="9525">
                <a:solidFill>
                  <a:schemeClr val="tx2"/>
                </a:solidFill>
              </a:ln>
              <a:effectLst/>
            </c:spPr>
          </c:marker>
          <c:cat>
            <c:strRef>
              <c:f>'PA OAP 2020 CR'!$S$4:$V$4</c:f>
              <c:strCache>
                <c:ptCount val="4"/>
                <c:pt idx="0">
                  <c:v>EVALUACIÓN 
TRIM I</c:v>
                </c:pt>
                <c:pt idx="1">
                  <c:v>EVALUACIÓN 
TRIM II</c:v>
                </c:pt>
                <c:pt idx="2">
                  <c:v>EVALUACIÓN 
TRIM III</c:v>
                </c:pt>
                <c:pt idx="3">
                  <c:v>EVALUACIÓN
 TRIM IV</c:v>
                </c:pt>
              </c:strCache>
            </c:strRef>
          </c:cat>
          <c:val>
            <c:numRef>
              <c:f>'PA OAP 2020 CR'!$S$911:$V$911</c:f>
              <c:numCache>
                <c:formatCode>0.00%</c:formatCode>
                <c:ptCount val="4"/>
                <c:pt idx="0">
                  <c:v>0.17639230769230768</c:v>
                </c:pt>
                <c:pt idx="1">
                  <c:v>0.46238709677419382</c:v>
                </c:pt>
                <c:pt idx="2">
                  <c:v>0.76868951612903225</c:v>
                </c:pt>
                <c:pt idx="3">
                  <c:v>1.0000000000000018</c:v>
                </c:pt>
              </c:numCache>
            </c:numRef>
          </c:val>
          <c:smooth val="0"/>
          <c:extLst>
            <c:ext xmlns:c16="http://schemas.microsoft.com/office/drawing/2014/chart" uri="{C3380CC4-5D6E-409C-BE32-E72D297353CC}">
              <c16:uniqueId val="{00000000-90FC-4504-BDD0-01EECC160067}"/>
            </c:ext>
          </c:extLst>
        </c:ser>
        <c:ser>
          <c:idx val="2"/>
          <c:order val="1"/>
          <c:tx>
            <c:v>EJECUTADO</c:v>
          </c:tx>
          <c:spPr>
            <a:ln w="25400">
              <a:solidFill>
                <a:srgbClr val="00B050"/>
              </a:solidFill>
            </a:ln>
          </c:spPr>
          <c:marker>
            <c:spPr>
              <a:solidFill>
                <a:srgbClr val="00B050"/>
              </a:solidFill>
              <a:ln w="25400">
                <a:solidFill>
                  <a:srgbClr val="00B050"/>
                </a:solidFill>
              </a:ln>
            </c:spPr>
          </c:marker>
          <c:cat>
            <c:strRef>
              <c:f>'PA OAP 2020 CR'!$S$4:$V$4</c:f>
              <c:strCache>
                <c:ptCount val="4"/>
                <c:pt idx="0">
                  <c:v>EVALUACIÓN 
TRIM I</c:v>
                </c:pt>
                <c:pt idx="1">
                  <c:v>EVALUACIÓN 
TRIM II</c:v>
                </c:pt>
                <c:pt idx="2">
                  <c:v>EVALUACIÓN 
TRIM III</c:v>
                </c:pt>
                <c:pt idx="3">
                  <c:v>EVALUACIÓN
 TRIM IV</c:v>
                </c:pt>
              </c:strCache>
            </c:strRef>
          </c:cat>
          <c:val>
            <c:numRef>
              <c:f>'PA OAP 2020 CR'!$S$913:$V$913</c:f>
              <c:numCache>
                <c:formatCode>0.00%</c:formatCode>
                <c:ptCount val="4"/>
                <c:pt idx="0">
                  <c:v>0.18869165384615375</c:v>
                </c:pt>
                <c:pt idx="1">
                  <c:v>0.3998156048387097</c:v>
                </c:pt>
                <c:pt idx="2">
                  <c:v>0</c:v>
                </c:pt>
                <c:pt idx="3">
                  <c:v>0</c:v>
                </c:pt>
              </c:numCache>
            </c:numRef>
          </c:val>
          <c:smooth val="0"/>
          <c:extLst>
            <c:ext xmlns:c16="http://schemas.microsoft.com/office/drawing/2014/chart" uri="{C3380CC4-5D6E-409C-BE32-E72D297353CC}">
              <c16:uniqueId val="{00000001-90FC-4504-BDD0-01EECC160067}"/>
            </c:ext>
          </c:extLst>
        </c:ser>
        <c:dLbls>
          <c:showLegendKey val="0"/>
          <c:showVal val="0"/>
          <c:showCatName val="0"/>
          <c:showSerName val="0"/>
          <c:showPercent val="0"/>
          <c:showBubbleSize val="0"/>
        </c:dLbls>
        <c:marker val="1"/>
        <c:smooth val="0"/>
        <c:axId val="352275903"/>
        <c:axId val="1"/>
      </c:lineChart>
      <c:catAx>
        <c:axId val="352275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1"/>
        <c:crosses val="autoZero"/>
        <c:auto val="1"/>
        <c:lblAlgn val="ctr"/>
        <c:lblOffset val="100"/>
        <c:noMultiLvlLbl val="0"/>
      </c:catAx>
      <c:valAx>
        <c:axId val="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rebuchet MS" panose="020B0603020202020204" pitchFamily="34" charset="0"/>
                <a:ea typeface="+mn-ea"/>
                <a:cs typeface="+mn-cs"/>
              </a:defRPr>
            </a:pPr>
            <a:endParaRPr lang="es-CO"/>
          </a:p>
        </c:txPr>
        <c:crossAx val="352275903"/>
        <c:crosses val="autoZero"/>
        <c:crossBetween val="between"/>
        <c:majorUnit val="0.2"/>
        <c:minorUnit val="0.1"/>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1" i="0" u="none" strike="noStrike" kern="1200" baseline="0">
                <a:solidFill>
                  <a:schemeClr val="tx1">
                    <a:lumMod val="65000"/>
                    <a:lumOff val="35000"/>
                  </a:schemeClr>
                </a:solidFill>
                <a:latin typeface="Trebuchet MS" panose="020B0603020202020204" pitchFamily="34" charset="0"/>
                <a:ea typeface="+mn-ea"/>
                <a:cs typeface="+mn-cs"/>
              </a:defRPr>
            </a:pPr>
            <a:endParaRPr lang="es-CO"/>
          </a:p>
        </c:txPr>
      </c:dTable>
      <c:spPr>
        <a:noFill/>
        <a:ln w="25400">
          <a:noFill/>
        </a:ln>
      </c:spPr>
    </c:plotArea>
    <c:plotVisOnly val="1"/>
    <c:dispBlanksAs val="gap"/>
    <c:showDLblsOverMax val="0"/>
  </c:chart>
  <c:spPr>
    <a:solidFill>
      <a:schemeClr val="bg1"/>
    </a:solidFill>
    <a:ln w="38100" cap="flat" cmpd="thickThin" algn="ctr">
      <a:solidFill>
        <a:schemeClr val="tx2"/>
      </a:solidFill>
      <a:round/>
    </a:ln>
    <a:effectLst/>
  </c:spPr>
  <c:txPr>
    <a:bodyPr/>
    <a:lstStyle/>
    <a:p>
      <a:pPr>
        <a:defRPr>
          <a:latin typeface="Arial Narrow" panose="020B0606020202030204" pitchFamily="34" charset="0"/>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857250</xdr:colOff>
      <xdr:row>915</xdr:row>
      <xdr:rowOff>38100</xdr:rowOff>
    </xdr:from>
    <xdr:to>
      <xdr:col>12</xdr:col>
      <xdr:colOff>95250</xdr:colOff>
      <xdr:row>928</xdr:row>
      <xdr:rowOff>304800</xdr:rowOff>
    </xdr:to>
    <xdr:graphicFrame macro="">
      <xdr:nvGraphicFramePr>
        <xdr:cNvPr id="2" name="Gráfico 1">
          <a:extLst>
            <a:ext uri="{FF2B5EF4-FFF2-40B4-BE49-F238E27FC236}">
              <a16:creationId xmlns:a16="http://schemas.microsoft.com/office/drawing/2014/main" id="{5BF326B3-875F-4964-8172-C21573850E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910</xdr:row>
      <xdr:rowOff>13607</xdr:rowOff>
    </xdr:from>
    <xdr:to>
      <xdr:col>17</xdr:col>
      <xdr:colOff>816429</xdr:colOff>
      <xdr:row>913</xdr:row>
      <xdr:rowOff>190500</xdr:rowOff>
    </xdr:to>
    <xdr:sp macro="" textlink="">
      <xdr:nvSpPr>
        <xdr:cNvPr id="3" name="Rectángulo 2">
          <a:extLst>
            <a:ext uri="{FF2B5EF4-FFF2-40B4-BE49-F238E27FC236}">
              <a16:creationId xmlns:a16="http://schemas.microsoft.com/office/drawing/2014/main" id="{058997EC-EA80-4406-92CA-AF09225BAFD8}"/>
            </a:ext>
          </a:extLst>
        </xdr:cNvPr>
        <xdr:cNvSpPr/>
      </xdr:nvSpPr>
      <xdr:spPr>
        <a:xfrm>
          <a:off x="19878675" y="351095582"/>
          <a:ext cx="3359604" cy="82459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20PLAN%20ACCION%20II%20TRIM%202020%20-%20010820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5960304/AppData/Local/Microsoft/Windows/INetCache/Content.Outlook/ZZ0AN3VS/FORMATOS/1.%20CONSOLIDADO%20FINAL%20PA%202020/1.%20ESTRUCTURACION%20PA%20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 OAP 2020 "/>
      <sheetName val="PA OAP 2020 CR"/>
      <sheetName val="O1-INSTITUCIONALIDAD CR"/>
      <sheetName val="O2-CONECTIVIDAD"/>
      <sheetName val="O2 - CONECTIVIDAD CR"/>
      <sheetName val="O3-COMPETITIVIDAD"/>
      <sheetName val="O3 - COMPETITIVIDAD CR"/>
      <sheetName val="O4-INFRAESTRUCTURA"/>
      <sheetName val="O5-INDUSTRIA"/>
      <sheetName val="05 - INDUSTRIA CR"/>
      <sheetName val="O6-TALENTO HUMANO"/>
      <sheetName val="O7-SEGURIDAD OPERACIONAL"/>
      <sheetName val="O8-TRANSFORMACIÓN"/>
      <sheetName val="O8 - TRANSFORMACIÓN CR"/>
      <sheetName val="TOTAL OBJETIVOS"/>
      <sheetName val="DGR"/>
      <sheetName val="SUG"/>
      <sheetName val="OAP"/>
      <sheetName val="OCI"/>
      <sheetName val="OAJ"/>
      <sheetName val="OTA"/>
      <sheetName val="CEA"/>
      <sheetName val="OCEI"/>
      <sheetName val="ORG"/>
      <sheetName val="SG"/>
      <sheetName val="SSOAC"/>
      <sheetName val="SSO"/>
      <sheetName val="COMPARATIVO"/>
      <sheetName val="TT DPTO Y OFC"/>
    </sheetNames>
    <sheetDataSet>
      <sheetData sheetId="0"/>
      <sheetData sheetId="1">
        <row r="4">
          <cell r="S4" t="str">
            <v>EVALUACIÓN 
TRIM I</v>
          </cell>
          <cell r="T4" t="str">
            <v>EVALUACIÓN 
TRIM II</v>
          </cell>
          <cell r="U4" t="str">
            <v>EVALUACIÓN 
TRIM III</v>
          </cell>
          <cell r="V4" t="str">
            <v>EVALUACIÓN
 TRIM IV</v>
          </cell>
        </row>
        <row r="911">
          <cell r="S911">
            <v>0.17639230769230768</v>
          </cell>
          <cell r="T911">
            <v>0.46238709677419382</v>
          </cell>
          <cell r="U911">
            <v>0.76868951612903225</v>
          </cell>
          <cell r="V911">
            <v>1.0000000000000018</v>
          </cell>
        </row>
        <row r="913">
          <cell r="S913">
            <v>0.18869165384615375</v>
          </cell>
          <cell r="T913">
            <v>0.3998156048387097</v>
          </cell>
          <cell r="U913">
            <v>0</v>
          </cell>
          <cell r="V91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PA 2020 (2)"/>
      <sheetName val="GRAFICO PA 2020"/>
      <sheetName val="PPTA 2019-2022"/>
      <sheetName val="2020"/>
      <sheetName val="Hoja1"/>
      <sheetName val="2021"/>
      <sheetName val="2022"/>
      <sheetName val="CUATRIENIO"/>
      <sheetName val="Hoja3"/>
    </sheetNames>
    <sheetDataSet>
      <sheetData sheetId="0" refreshError="1"/>
      <sheetData sheetId="1" refreshError="1"/>
      <sheetData sheetId="2" refreshError="1">
        <row r="781">
          <cell r="A781" t="str">
            <v>PLANEACION INSTITUCIONAL
FORTALECIMIENTO DE LAS DIRECCIONES REGIONALES AERONÁUTICAS</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831C7-7766-46D1-AA24-D7D914EC3AF2}">
  <dimension ref="A1:CT1097"/>
  <sheetViews>
    <sheetView tabSelected="1" zoomScale="50" zoomScaleNormal="50" zoomScaleSheetLayoutView="40" workbookViewId="0">
      <pane xSplit="7" ySplit="4" topLeftCell="H5" activePane="bottomRight" state="frozen"/>
      <selection pane="topRight" activeCell="H1" sqref="H1"/>
      <selection pane="bottomLeft" activeCell="A5" sqref="A5"/>
      <selection pane="bottomRight" activeCell="H2" sqref="H1:H1048576"/>
    </sheetView>
  </sheetViews>
  <sheetFormatPr baseColWidth="10" defaultColWidth="11.42578125" defaultRowHeight="30" outlineLevelCol="1" x14ac:dyDescent="0.3"/>
  <cols>
    <col min="1" max="1" width="20.85546875" style="30" customWidth="1"/>
    <col min="2" max="2" width="28" style="1027" customWidth="1"/>
    <col min="3" max="3" width="18" style="1028" hidden="1" customWidth="1" outlineLevel="1"/>
    <col min="4" max="4" width="32.5703125" style="1029" customWidth="1" collapsed="1"/>
    <col min="5" max="5" width="15.85546875" style="9" hidden="1" customWidth="1" outlineLevel="1"/>
    <col min="6" max="6" width="41" style="10" hidden="1" customWidth="1" outlineLevel="1"/>
    <col min="7" max="7" width="37" style="1030" customWidth="1" collapsed="1"/>
    <col min="8" max="8" width="18.5703125" style="1031" customWidth="1" outlineLevel="1"/>
    <col min="9" max="9" width="25.7109375" style="1032" customWidth="1"/>
    <col min="10" max="10" width="24.42578125" style="1032" customWidth="1"/>
    <col min="11" max="11" width="19.42578125" style="4" customWidth="1"/>
    <col min="12" max="12" width="77.85546875" style="1033" customWidth="1"/>
    <col min="13" max="13" width="10.85546875" style="1034" customWidth="1"/>
    <col min="14" max="14" width="2.85546875" style="125" customWidth="1"/>
    <col min="15" max="15" width="12.7109375" style="1027" customWidth="1"/>
    <col min="16" max="18" width="12.7109375" style="1027" customWidth="1" outlineLevel="1"/>
    <col min="19" max="19" width="13.85546875" style="1027" customWidth="1"/>
    <col min="20" max="20" width="15" style="1027" customWidth="1" outlineLevel="1"/>
    <col min="21" max="21" width="14.28515625" style="1027" customWidth="1" outlineLevel="1"/>
    <col min="22" max="22" width="12.7109375" style="1027" customWidth="1" outlineLevel="1"/>
    <col min="23" max="23" width="12.7109375" style="1027" customWidth="1"/>
    <col min="24" max="28" width="12.7109375" style="1032" hidden="1" customWidth="1" outlineLevel="1"/>
    <col min="29" max="29" width="16" style="125" customWidth="1" collapsed="1"/>
    <col min="30" max="30" width="32.28515625" style="1035" customWidth="1"/>
    <col min="31" max="31" width="18" style="1036" hidden="1" customWidth="1" outlineLevel="1"/>
    <col min="32" max="32" width="23.28515625" style="125" hidden="1" customWidth="1" outlineLevel="1"/>
    <col min="33" max="34" width="21.85546875" style="125" hidden="1" customWidth="1" outlineLevel="1"/>
    <col min="35" max="35" width="24" style="125" hidden="1" customWidth="1" outlineLevel="1"/>
    <col min="36" max="36" width="19" style="1037" hidden="1" customWidth="1" outlineLevel="1"/>
    <col min="37" max="37" width="13.42578125" style="125" hidden="1" customWidth="1" outlineLevel="1"/>
    <col min="38" max="38" width="12.7109375" style="125" hidden="1" customWidth="1" outlineLevel="1"/>
    <col min="39" max="39" width="12.5703125" style="125" hidden="1" customWidth="1" outlineLevel="1"/>
    <col min="40" max="40" width="12.140625" style="125" hidden="1" customWidth="1" outlineLevel="1"/>
    <col min="41" max="41" width="12.7109375" style="125" hidden="1" customWidth="1" outlineLevel="1"/>
    <col min="42" max="42" width="14.85546875" style="125" hidden="1" customWidth="1" outlineLevel="1"/>
    <col min="43" max="43" width="17.85546875" style="1038" hidden="1" customWidth="1" outlineLevel="1"/>
    <col min="44" max="44" width="11.42578125" style="3" collapsed="1"/>
    <col min="45" max="45" width="0" style="3" hidden="1" customWidth="1"/>
    <col min="46" max="98" width="11.42578125" style="3"/>
    <col min="99" max="16384" width="11.42578125" style="4"/>
  </cols>
  <sheetData>
    <row r="1" spans="1:98" ht="65.25" customHeight="1" x14ac:dyDescent="0.3">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98" ht="15.75" customHeight="1" thickBot="1" x14ac:dyDescent="0.4">
      <c r="A2" s="5"/>
      <c r="B2" s="6"/>
      <c r="C2" s="7"/>
      <c r="D2" s="8"/>
      <c r="G2" s="11"/>
      <c r="H2" s="12"/>
      <c r="I2" s="13"/>
      <c r="J2" s="13"/>
      <c r="K2" s="5"/>
      <c r="L2" s="14"/>
      <c r="M2" s="13"/>
      <c r="N2" s="15"/>
      <c r="O2" s="6"/>
      <c r="P2" s="6"/>
      <c r="Q2" s="6"/>
      <c r="R2" s="6"/>
      <c r="S2" s="6"/>
      <c r="T2" s="6"/>
      <c r="U2" s="6"/>
      <c r="V2" s="6"/>
      <c r="W2" s="6"/>
      <c r="X2" s="13"/>
      <c r="Y2" s="13"/>
      <c r="Z2" s="13"/>
      <c r="AA2" s="13"/>
      <c r="AB2" s="13"/>
      <c r="AC2" s="15"/>
      <c r="AD2" s="16"/>
      <c r="AE2" s="17"/>
      <c r="AF2" s="15"/>
      <c r="AG2" s="15"/>
      <c r="AH2" s="15"/>
      <c r="AI2" s="15"/>
      <c r="AJ2" s="18"/>
      <c r="AK2" s="19"/>
      <c r="AL2" s="19"/>
      <c r="AM2" s="19"/>
      <c r="AN2" s="19"/>
      <c r="AO2" s="19"/>
      <c r="AP2" s="19"/>
      <c r="AQ2" s="13"/>
    </row>
    <row r="3" spans="1:98" s="30" customFormat="1" ht="34.5" thickBot="1" x14ac:dyDescent="0.3">
      <c r="A3" s="20" t="s">
        <v>1</v>
      </c>
      <c r="B3" s="21">
        <v>2030</v>
      </c>
      <c r="C3" s="22"/>
      <c r="D3" s="23"/>
      <c r="E3" s="24" t="s">
        <v>2</v>
      </c>
      <c r="F3" s="25"/>
      <c r="G3" s="26">
        <v>2020</v>
      </c>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row>
    <row r="4" spans="1:98" s="30" customFormat="1" ht="48.75" customHeight="1" thickBot="1" x14ac:dyDescent="0.3">
      <c r="A4" s="31" t="s">
        <v>3</v>
      </c>
      <c r="B4" s="31" t="s">
        <v>4</v>
      </c>
      <c r="C4" s="32" t="s">
        <v>5</v>
      </c>
      <c r="D4" s="31" t="s">
        <v>6</v>
      </c>
      <c r="E4" s="33" t="s">
        <v>7</v>
      </c>
      <c r="F4" s="34" t="s">
        <v>8</v>
      </c>
      <c r="G4" s="34" t="s">
        <v>9</v>
      </c>
      <c r="H4" s="35" t="s">
        <v>10</v>
      </c>
      <c r="I4" s="35" t="s">
        <v>11</v>
      </c>
      <c r="J4" s="35" t="s">
        <v>12</v>
      </c>
      <c r="K4" s="36" t="s">
        <v>13</v>
      </c>
      <c r="L4" s="35" t="s">
        <v>14</v>
      </c>
      <c r="M4" s="37" t="s">
        <v>15</v>
      </c>
      <c r="N4" s="38"/>
      <c r="O4" s="39">
        <v>43891</v>
      </c>
      <c r="P4" s="39">
        <v>43983</v>
      </c>
      <c r="Q4" s="39">
        <v>44075</v>
      </c>
      <c r="R4" s="39">
        <v>44166</v>
      </c>
      <c r="S4" s="40" t="s">
        <v>16</v>
      </c>
      <c r="T4" s="40" t="s">
        <v>17</v>
      </c>
      <c r="U4" s="40" t="s">
        <v>18</v>
      </c>
      <c r="V4" s="40" t="s">
        <v>19</v>
      </c>
      <c r="W4" s="40" t="s">
        <v>20</v>
      </c>
      <c r="X4" s="41" t="s">
        <v>21</v>
      </c>
      <c r="Y4" s="41" t="s">
        <v>22</v>
      </c>
      <c r="Z4" s="41" t="s">
        <v>23</v>
      </c>
      <c r="AA4" s="41" t="s">
        <v>24</v>
      </c>
      <c r="AB4" s="41" t="s">
        <v>25</v>
      </c>
      <c r="AC4" s="42" t="s">
        <v>26</v>
      </c>
      <c r="AD4" s="42" t="s">
        <v>27</v>
      </c>
      <c r="AE4" s="42" t="s">
        <v>28</v>
      </c>
      <c r="AF4" s="42" t="s">
        <v>29</v>
      </c>
      <c r="AG4" s="43" t="s">
        <v>30</v>
      </c>
      <c r="AH4" s="44" t="s">
        <v>31</v>
      </c>
      <c r="AI4" s="45" t="s">
        <v>32</v>
      </c>
      <c r="AJ4" s="46" t="s">
        <v>33</v>
      </c>
      <c r="AK4" s="47" t="s">
        <v>34</v>
      </c>
      <c r="AL4" s="48"/>
      <c r="AM4" s="47" t="s">
        <v>35</v>
      </c>
      <c r="AN4" s="48"/>
      <c r="AO4" s="47" t="s">
        <v>36</v>
      </c>
      <c r="AP4" s="48"/>
      <c r="AQ4" s="49" t="s">
        <v>37</v>
      </c>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row>
    <row r="5" spans="1:98" ht="30" customHeight="1" thickBot="1" x14ac:dyDescent="0.35">
      <c r="A5" s="50" t="s">
        <v>38</v>
      </c>
      <c r="B5" s="51" t="s">
        <v>39</v>
      </c>
      <c r="C5" s="52">
        <v>1</v>
      </c>
      <c r="D5" s="53" t="s">
        <v>40</v>
      </c>
      <c r="E5" s="54">
        <v>1</v>
      </c>
      <c r="F5" s="55" t="s">
        <v>41</v>
      </c>
      <c r="G5" s="56" t="s">
        <v>42</v>
      </c>
      <c r="H5" s="57">
        <v>1</v>
      </c>
      <c r="I5" s="58" t="s">
        <v>43</v>
      </c>
      <c r="J5" s="58" t="s">
        <v>44</v>
      </c>
      <c r="K5" s="59">
        <f>(O6*M5)+(O8*M7)+(O10*M9)/100%</f>
        <v>0.875</v>
      </c>
      <c r="L5" s="60" t="s">
        <v>45</v>
      </c>
      <c r="M5" s="61">
        <v>0.5</v>
      </c>
      <c r="N5" s="62" t="s">
        <v>46</v>
      </c>
      <c r="O5" s="63">
        <v>0.6</v>
      </c>
      <c r="P5" s="64">
        <v>0.8</v>
      </c>
      <c r="Q5" s="64">
        <v>1</v>
      </c>
      <c r="R5" s="65">
        <v>1</v>
      </c>
      <c r="S5" s="66">
        <f>SUM(O5:O5)*M5</f>
        <v>0.3</v>
      </c>
      <c r="T5" s="67">
        <f>SUM(P5:P5)*M5</f>
        <v>0.4</v>
      </c>
      <c r="U5" s="67">
        <f>SUM(Q5:Q5)*M5</f>
        <v>0.5</v>
      </c>
      <c r="V5" s="67">
        <f>SUM(R5:R5)*M5</f>
        <v>0.5</v>
      </c>
      <c r="W5" s="68">
        <f>MAX(S5:V5)</f>
        <v>0.5</v>
      </c>
      <c r="X5" s="69">
        <f>+S6+S8+S10</f>
        <v>0.875</v>
      </c>
      <c r="Y5" s="70">
        <f>+T6+T8+T10</f>
        <v>0.875</v>
      </c>
      <c r="Z5" s="71">
        <f>+U6+U8+U10</f>
        <v>0</v>
      </c>
      <c r="AA5" s="72">
        <f>+V6+V8+V10</f>
        <v>0</v>
      </c>
      <c r="AB5" s="73">
        <f>+AA6+AA8+AA10</f>
        <v>0</v>
      </c>
      <c r="AC5" s="74" t="s">
        <v>47</v>
      </c>
      <c r="AD5" s="75" t="s">
        <v>48</v>
      </c>
      <c r="AE5" s="76"/>
      <c r="AF5" s="77" t="str">
        <f>+IF(P6&gt;P5,"SUPERADA",IF(T6=T5,"EQUILIBRADA",IF(T6&lt;T5,"PARA MEJORAR")))</f>
        <v>EQUILIBRADA</v>
      </c>
      <c r="AG5" s="77" t="str">
        <f>IF(COUNTIF(AF5:AF10,"PARA MEJORAR")&gt;=1,"PARA MEJORAR","BIEN")</f>
        <v>BIEN</v>
      </c>
      <c r="AH5" s="77" t="str">
        <f>IF(COUNTIF(AG5:AG42,"PARA MEJORAR")&gt;=1,"PARA MEJORAR","BIEN")</f>
        <v>PARA MEJORAR</v>
      </c>
      <c r="AI5" s="77" t="str">
        <f>IF(COUNTIF(AH5:AH96,"PARA MEJORAR")&gt;=1,"PARA MEJORAR","BIEN")</f>
        <v>PARA MEJORAR</v>
      </c>
      <c r="AJ5" s="78" t="s">
        <v>49</v>
      </c>
      <c r="AK5" s="79" t="s">
        <v>50</v>
      </c>
      <c r="AL5" s="79" t="s">
        <v>51</v>
      </c>
      <c r="AM5" s="79" t="s">
        <v>50</v>
      </c>
      <c r="AN5" s="79" t="s">
        <v>51</v>
      </c>
      <c r="AO5" s="79" t="s">
        <v>50</v>
      </c>
      <c r="AP5" s="79" t="s">
        <v>51</v>
      </c>
      <c r="AQ5" s="73"/>
      <c r="AS5" s="80" t="str">
        <f>IF(W5=T5,"OK","MAL")</f>
        <v>MAL</v>
      </c>
    </row>
    <row r="6" spans="1:98" ht="30" customHeight="1" thickBot="1" x14ac:dyDescent="0.35">
      <c r="A6" s="81"/>
      <c r="B6" s="82"/>
      <c r="C6" s="83"/>
      <c r="D6" s="84"/>
      <c r="E6" s="85"/>
      <c r="F6" s="86"/>
      <c r="G6" s="87"/>
      <c r="H6" s="88"/>
      <c r="I6" s="89"/>
      <c r="J6" s="89"/>
      <c r="K6" s="90"/>
      <c r="L6" s="91"/>
      <c r="M6" s="92"/>
      <c r="N6" s="93" t="s">
        <v>52</v>
      </c>
      <c r="O6" s="94">
        <v>0.8</v>
      </c>
      <c r="P6" s="95">
        <v>0.8</v>
      </c>
      <c r="Q6" s="95">
        <v>0</v>
      </c>
      <c r="R6" s="96">
        <v>0</v>
      </c>
      <c r="S6" s="97">
        <f>SUM(O6:O6)*M5</f>
        <v>0.4</v>
      </c>
      <c r="T6" s="98">
        <f>SUM(P6:P6)*M5</f>
        <v>0.4</v>
      </c>
      <c r="U6" s="98">
        <f>SUM(Q6:Q6)*M5</f>
        <v>0</v>
      </c>
      <c r="V6" s="98">
        <f>SUM(R6:R6)*M5</f>
        <v>0</v>
      </c>
      <c r="W6" s="99">
        <f>MAX(S6:V6)</f>
        <v>0.4</v>
      </c>
      <c r="X6" s="100"/>
      <c r="Y6" s="101"/>
      <c r="Z6" s="102"/>
      <c r="AA6" s="103"/>
      <c r="AB6" s="104"/>
      <c r="AC6" s="105"/>
      <c r="AD6" s="106"/>
      <c r="AE6" s="107"/>
      <c r="AF6" s="108"/>
      <c r="AG6" s="109"/>
      <c r="AH6" s="109"/>
      <c r="AI6" s="109"/>
      <c r="AJ6" s="110"/>
      <c r="AK6" s="111"/>
      <c r="AL6" s="112"/>
      <c r="AM6" s="112"/>
      <c r="AN6" s="112"/>
      <c r="AO6" s="112"/>
      <c r="AP6" s="113"/>
      <c r="AQ6" s="104"/>
      <c r="AS6" s="114" t="str">
        <f>IF(W6=T6,"OK","MAL")</f>
        <v>OK</v>
      </c>
    </row>
    <row r="7" spans="1:98" ht="31.5" customHeight="1" x14ac:dyDescent="0.3">
      <c r="A7" s="81"/>
      <c r="B7" s="82"/>
      <c r="C7" s="83"/>
      <c r="D7" s="84"/>
      <c r="E7" s="85"/>
      <c r="F7" s="86"/>
      <c r="G7" s="87"/>
      <c r="H7" s="88"/>
      <c r="I7" s="89"/>
      <c r="J7" s="89"/>
      <c r="K7" s="90"/>
      <c r="L7" s="115" t="s">
        <v>53</v>
      </c>
      <c r="M7" s="116">
        <v>0.2</v>
      </c>
      <c r="N7" s="117" t="s">
        <v>46</v>
      </c>
      <c r="O7" s="118">
        <v>0.3</v>
      </c>
      <c r="P7" s="119">
        <v>0.6</v>
      </c>
      <c r="Q7" s="119">
        <v>0.8</v>
      </c>
      <c r="R7" s="120">
        <v>1</v>
      </c>
      <c r="S7" s="121">
        <f>SUM(O7:O7)*M7</f>
        <v>0.06</v>
      </c>
      <c r="T7" s="122">
        <f>SUM(P7:P7)*M7</f>
        <v>0.12</v>
      </c>
      <c r="U7" s="122">
        <f>SUM(Q7:Q7)*M7</f>
        <v>0.16000000000000003</v>
      </c>
      <c r="V7" s="122">
        <f>SUM(R7:R7)*M7</f>
        <v>0.2</v>
      </c>
      <c r="W7" s="123">
        <f t="shared" ref="W7:W75" si="0">MAX(S7:V7)</f>
        <v>0.2</v>
      </c>
      <c r="X7" s="100"/>
      <c r="Y7" s="101"/>
      <c r="Z7" s="102"/>
      <c r="AA7" s="103"/>
      <c r="AB7" s="104"/>
      <c r="AC7" s="105"/>
      <c r="AD7" s="106"/>
      <c r="AE7" s="76"/>
      <c r="AF7" s="77" t="str">
        <f t="shared" ref="AF7" si="1">+IF(P8&gt;P7,"SUPERADA",IF(T8=T7,"EQUILIBRADA",IF(T8&lt;T7,"PARA MEJORAR")))</f>
        <v>SUPERADA</v>
      </c>
      <c r="AG7" s="109"/>
      <c r="AH7" s="109"/>
      <c r="AI7" s="109"/>
      <c r="AJ7" s="110"/>
      <c r="AK7" s="124"/>
      <c r="AP7" s="126"/>
      <c r="AQ7" s="104"/>
      <c r="AS7" s="80" t="str">
        <f>IF(W7=T7,"OK","MAL")</f>
        <v>MAL</v>
      </c>
    </row>
    <row r="8" spans="1:98" ht="42" customHeight="1" thickBot="1" x14ac:dyDescent="0.35">
      <c r="A8" s="81"/>
      <c r="B8" s="82"/>
      <c r="C8" s="83"/>
      <c r="D8" s="84"/>
      <c r="E8" s="85"/>
      <c r="F8" s="86"/>
      <c r="G8" s="87"/>
      <c r="H8" s="88"/>
      <c r="I8" s="89"/>
      <c r="J8" s="89"/>
      <c r="K8" s="90"/>
      <c r="L8" s="91"/>
      <c r="M8" s="92"/>
      <c r="N8" s="93" t="s">
        <v>52</v>
      </c>
      <c r="O8" s="94">
        <v>0.95</v>
      </c>
      <c r="P8" s="95">
        <v>0.95</v>
      </c>
      <c r="Q8" s="95">
        <v>0</v>
      </c>
      <c r="R8" s="96">
        <v>0</v>
      </c>
      <c r="S8" s="97">
        <f>SUM(O8:O8)*M7</f>
        <v>0.19</v>
      </c>
      <c r="T8" s="98">
        <f>SUM(P8:P8)*M7</f>
        <v>0.19</v>
      </c>
      <c r="U8" s="98">
        <f>SUM(Q8:Q8)*M7</f>
        <v>0</v>
      </c>
      <c r="V8" s="98">
        <f>SUM(R8:R8)*M7</f>
        <v>0</v>
      </c>
      <c r="W8" s="99">
        <f>MAX(S8:V8)</f>
        <v>0.19</v>
      </c>
      <c r="X8" s="100"/>
      <c r="Y8" s="101"/>
      <c r="Z8" s="102"/>
      <c r="AA8" s="103"/>
      <c r="AB8" s="104"/>
      <c r="AC8" s="105"/>
      <c r="AD8" s="106"/>
      <c r="AE8" s="107"/>
      <c r="AF8" s="108"/>
      <c r="AG8" s="109"/>
      <c r="AH8" s="109"/>
      <c r="AI8" s="109"/>
      <c r="AJ8" s="110"/>
      <c r="AK8" s="124"/>
      <c r="AP8" s="126"/>
      <c r="AQ8" s="104"/>
      <c r="AS8" s="114" t="str">
        <f t="shared" ref="AS8:AS71" si="2">IF(W8=T8,"OK","MAL")</f>
        <v>OK</v>
      </c>
    </row>
    <row r="9" spans="1:98" ht="30" customHeight="1" x14ac:dyDescent="0.3">
      <c r="A9" s="81"/>
      <c r="B9" s="82"/>
      <c r="C9" s="83"/>
      <c r="D9" s="84"/>
      <c r="E9" s="85"/>
      <c r="F9" s="86"/>
      <c r="G9" s="87"/>
      <c r="H9" s="88"/>
      <c r="I9" s="89"/>
      <c r="J9" s="89"/>
      <c r="K9" s="90"/>
      <c r="L9" s="115" t="s">
        <v>54</v>
      </c>
      <c r="M9" s="116">
        <v>0.3</v>
      </c>
      <c r="N9" s="127" t="s">
        <v>46</v>
      </c>
      <c r="O9" s="118">
        <v>0.2</v>
      </c>
      <c r="P9" s="119">
        <v>0.5</v>
      </c>
      <c r="Q9" s="119">
        <v>0.8</v>
      </c>
      <c r="R9" s="120">
        <v>1</v>
      </c>
      <c r="S9" s="128">
        <f>SUM(O9:O9)*M9</f>
        <v>0.06</v>
      </c>
      <c r="T9" s="129">
        <f>SUM(P9:P9)*M9</f>
        <v>0.15</v>
      </c>
      <c r="U9" s="129">
        <f>SUM(Q9:Q9)*M9</f>
        <v>0.24</v>
      </c>
      <c r="V9" s="129">
        <f>SUM(R9:R9)*M9</f>
        <v>0.3</v>
      </c>
      <c r="W9" s="130">
        <f t="shared" si="0"/>
        <v>0.3</v>
      </c>
      <c r="X9" s="100"/>
      <c r="Y9" s="101"/>
      <c r="Z9" s="102"/>
      <c r="AA9" s="103"/>
      <c r="AB9" s="104"/>
      <c r="AC9" s="105"/>
      <c r="AD9" s="106"/>
      <c r="AE9" s="76"/>
      <c r="AF9" s="77" t="str">
        <f t="shared" ref="AF9" si="3">+IF(P10&gt;P9,"SUPERADA",IF(T10=T9,"EQUILIBRADA",IF(T10&lt;T9,"PARA MEJORAR")))</f>
        <v>SUPERADA</v>
      </c>
      <c r="AG9" s="109"/>
      <c r="AH9" s="109"/>
      <c r="AI9" s="109"/>
      <c r="AJ9" s="110"/>
      <c r="AK9" s="124"/>
      <c r="AP9" s="126"/>
      <c r="AQ9" s="104"/>
      <c r="AS9" s="80" t="str">
        <f t="shared" si="2"/>
        <v>MAL</v>
      </c>
    </row>
    <row r="10" spans="1:98" ht="30" customHeight="1" thickBot="1" x14ac:dyDescent="0.35">
      <c r="A10" s="81"/>
      <c r="B10" s="82"/>
      <c r="C10" s="83"/>
      <c r="D10" s="84"/>
      <c r="E10" s="85"/>
      <c r="F10" s="86"/>
      <c r="G10" s="131"/>
      <c r="H10" s="132"/>
      <c r="I10" s="133"/>
      <c r="J10" s="133"/>
      <c r="K10" s="134"/>
      <c r="L10" s="135"/>
      <c r="M10" s="136"/>
      <c r="N10" s="137" t="s">
        <v>52</v>
      </c>
      <c r="O10" s="138">
        <v>0.95</v>
      </c>
      <c r="P10" s="139">
        <v>0.95</v>
      </c>
      <c r="Q10" s="139">
        <v>0</v>
      </c>
      <c r="R10" s="140">
        <v>0</v>
      </c>
      <c r="S10" s="141">
        <f>SUM(O10:O10)*M9</f>
        <v>0.28499999999999998</v>
      </c>
      <c r="T10" s="142">
        <f>SUM(P10:P10)*M9</f>
        <v>0.28499999999999998</v>
      </c>
      <c r="U10" s="142">
        <f>SUM(Q10:Q10)*M9</f>
        <v>0</v>
      </c>
      <c r="V10" s="142">
        <f>SUM(R10:R10)*M9</f>
        <v>0</v>
      </c>
      <c r="W10" s="143">
        <f>MAX(S10:V10)</f>
        <v>0.28499999999999998</v>
      </c>
      <c r="X10" s="144"/>
      <c r="Y10" s="145"/>
      <c r="Z10" s="146"/>
      <c r="AA10" s="147"/>
      <c r="AB10" s="148"/>
      <c r="AC10" s="105"/>
      <c r="AD10" s="149"/>
      <c r="AE10" s="107"/>
      <c r="AF10" s="108"/>
      <c r="AG10" s="150"/>
      <c r="AH10" s="109"/>
      <c r="AI10" s="109"/>
      <c r="AJ10" s="110"/>
      <c r="AK10" s="124"/>
      <c r="AP10" s="126"/>
      <c r="AQ10" s="148"/>
      <c r="AS10" s="114" t="str">
        <f t="shared" si="2"/>
        <v>OK</v>
      </c>
    </row>
    <row r="11" spans="1:98" ht="30" customHeight="1" x14ac:dyDescent="0.3">
      <c r="A11" s="81"/>
      <c r="B11" s="82"/>
      <c r="C11" s="83"/>
      <c r="D11" s="84"/>
      <c r="E11" s="85"/>
      <c r="F11" s="86"/>
      <c r="G11" s="56" t="s">
        <v>55</v>
      </c>
      <c r="H11" s="57">
        <v>2</v>
      </c>
      <c r="I11" s="58" t="s">
        <v>56</v>
      </c>
      <c r="J11" s="58" t="s">
        <v>57</v>
      </c>
      <c r="K11" s="151">
        <f>O12*M11+O14*M13</f>
        <v>0.25</v>
      </c>
      <c r="L11" s="152" t="s">
        <v>58</v>
      </c>
      <c r="M11" s="61">
        <v>0.5</v>
      </c>
      <c r="N11" s="62" t="s">
        <v>46</v>
      </c>
      <c r="O11" s="153">
        <v>0.5</v>
      </c>
      <c r="P11" s="153">
        <v>1</v>
      </c>
      <c r="Q11" s="153">
        <v>1</v>
      </c>
      <c r="R11" s="154">
        <v>1</v>
      </c>
      <c r="S11" s="66">
        <f>SUM(O11:O11)*M11</f>
        <v>0.25</v>
      </c>
      <c r="T11" s="67">
        <f>SUM(P11:P11)*M11</f>
        <v>0.5</v>
      </c>
      <c r="U11" s="67">
        <f>SUM(Q11:Q11)*M11</f>
        <v>0.5</v>
      </c>
      <c r="V11" s="67">
        <f>SUM(R11:R11)*M11</f>
        <v>0.5</v>
      </c>
      <c r="W11" s="155">
        <f>MAX(S11:V11)</f>
        <v>0.5</v>
      </c>
      <c r="X11" s="69">
        <f>+S12+S14</f>
        <v>0.25</v>
      </c>
      <c r="Y11" s="70">
        <f>+T12+T14</f>
        <v>0.25</v>
      </c>
      <c r="Z11" s="71">
        <f>+U12+U14</f>
        <v>0</v>
      </c>
      <c r="AA11" s="72">
        <f>+V12+V14</f>
        <v>0</v>
      </c>
      <c r="AB11" s="73">
        <f>+AA12+AA14</f>
        <v>0</v>
      </c>
      <c r="AC11" s="105"/>
      <c r="AD11" s="75" t="s">
        <v>59</v>
      </c>
      <c r="AE11" s="76"/>
      <c r="AF11" s="77" t="str">
        <f t="shared" ref="AF11" si="4">+IF(P12&gt;P11,"SUPERADA",IF(T12=T11,"EQUILIBRADA",IF(T12&lt;T11,"PARA MEJORAR")))</f>
        <v>PARA MEJORAR</v>
      </c>
      <c r="AG11" s="77" t="str">
        <f>IF(COUNTIF(AF11:AF14,"PARA MEJORAR")&gt;=1,"PARA MEJORAR","BIEN")</f>
        <v>PARA MEJORAR</v>
      </c>
      <c r="AH11" s="109"/>
      <c r="AI11" s="109"/>
      <c r="AJ11" s="110"/>
      <c r="AK11" s="111"/>
      <c r="AL11" s="112"/>
      <c r="AM11" s="112"/>
      <c r="AN11" s="112"/>
      <c r="AO11" s="112"/>
      <c r="AP11" s="113"/>
      <c r="AQ11" s="73"/>
      <c r="AS11" s="80" t="str">
        <f>IF(W11=T11,"OK","MAL")</f>
        <v>OK</v>
      </c>
    </row>
    <row r="12" spans="1:98" ht="30" customHeight="1" thickBot="1" x14ac:dyDescent="0.35">
      <c r="A12" s="81"/>
      <c r="B12" s="82"/>
      <c r="C12" s="83"/>
      <c r="D12" s="84"/>
      <c r="E12" s="85"/>
      <c r="F12" s="86"/>
      <c r="G12" s="87"/>
      <c r="H12" s="88"/>
      <c r="I12" s="89"/>
      <c r="J12" s="89"/>
      <c r="K12" s="156"/>
      <c r="L12" s="157"/>
      <c r="M12" s="92"/>
      <c r="N12" s="93" t="s">
        <v>52</v>
      </c>
      <c r="O12" s="158">
        <v>0.5</v>
      </c>
      <c r="P12" s="158">
        <v>0.5</v>
      </c>
      <c r="Q12" s="158">
        <v>0</v>
      </c>
      <c r="R12" s="159">
        <v>0</v>
      </c>
      <c r="S12" s="97">
        <f>SUM(O12:O12)*M11</f>
        <v>0.25</v>
      </c>
      <c r="T12" s="98">
        <f>SUM(P12:P12)*M11</f>
        <v>0.25</v>
      </c>
      <c r="U12" s="98">
        <f>SUM(Q12:Q12)*M11</f>
        <v>0</v>
      </c>
      <c r="V12" s="98">
        <f>SUM(R12:R12)*M11</f>
        <v>0</v>
      </c>
      <c r="W12" s="160">
        <f>MAX(S12:V12)</f>
        <v>0.25</v>
      </c>
      <c r="X12" s="100"/>
      <c r="Y12" s="101"/>
      <c r="Z12" s="102"/>
      <c r="AA12" s="103"/>
      <c r="AB12" s="104"/>
      <c r="AC12" s="105"/>
      <c r="AD12" s="106"/>
      <c r="AE12" s="107"/>
      <c r="AF12" s="108"/>
      <c r="AG12" s="109"/>
      <c r="AH12" s="109"/>
      <c r="AI12" s="109"/>
      <c r="AJ12" s="110"/>
      <c r="AK12" s="124"/>
      <c r="AP12" s="126"/>
      <c r="AQ12" s="104"/>
      <c r="AS12" s="114" t="str">
        <f t="shared" si="2"/>
        <v>OK</v>
      </c>
    </row>
    <row r="13" spans="1:98" ht="30" customHeight="1" x14ac:dyDescent="0.3">
      <c r="A13" s="81"/>
      <c r="B13" s="82"/>
      <c r="C13" s="83"/>
      <c r="D13" s="84"/>
      <c r="E13" s="85"/>
      <c r="F13" s="86"/>
      <c r="G13" s="87"/>
      <c r="H13" s="88"/>
      <c r="I13" s="89"/>
      <c r="J13" s="89"/>
      <c r="K13" s="156"/>
      <c r="L13" s="161" t="s">
        <v>60</v>
      </c>
      <c r="M13" s="116">
        <v>0.5</v>
      </c>
      <c r="N13" s="117" t="s">
        <v>46</v>
      </c>
      <c r="O13" s="162">
        <v>0</v>
      </c>
      <c r="P13" s="162">
        <v>0.5</v>
      </c>
      <c r="Q13" s="162">
        <v>1</v>
      </c>
      <c r="R13" s="163">
        <v>1</v>
      </c>
      <c r="S13" s="121">
        <f>SUM(O13:O13)*M13</f>
        <v>0</v>
      </c>
      <c r="T13" s="122">
        <f>SUM(P13:P13)*M13</f>
        <v>0.25</v>
      </c>
      <c r="U13" s="122">
        <f>SUM(Q13:Q13)*M13</f>
        <v>0.5</v>
      </c>
      <c r="V13" s="122">
        <f>SUM(R13:R13)*M13</f>
        <v>0.5</v>
      </c>
      <c r="W13" s="164">
        <f>MAX(S13:V13)</f>
        <v>0.5</v>
      </c>
      <c r="X13" s="100"/>
      <c r="Y13" s="101"/>
      <c r="Z13" s="102"/>
      <c r="AA13" s="103"/>
      <c r="AB13" s="104"/>
      <c r="AC13" s="105"/>
      <c r="AD13" s="106"/>
      <c r="AE13" s="76"/>
      <c r="AF13" s="77" t="str">
        <f t="shared" ref="AF13" si="5">+IF(P14&gt;P13,"SUPERADA",IF(T14=T13,"EQUILIBRADA",IF(T14&lt;T13,"PARA MEJORAR")))</f>
        <v>PARA MEJORAR</v>
      </c>
      <c r="AG13" s="109"/>
      <c r="AH13" s="109"/>
      <c r="AI13" s="109"/>
      <c r="AJ13" s="110"/>
      <c r="AK13" s="124"/>
      <c r="AP13" s="126"/>
      <c r="AQ13" s="104"/>
      <c r="AS13" s="80" t="str">
        <f t="shared" si="2"/>
        <v>MAL</v>
      </c>
    </row>
    <row r="14" spans="1:98" ht="30" customHeight="1" thickBot="1" x14ac:dyDescent="0.35">
      <c r="A14" s="81"/>
      <c r="B14" s="82"/>
      <c r="C14" s="83"/>
      <c r="D14" s="84"/>
      <c r="E14" s="85"/>
      <c r="F14" s="86"/>
      <c r="G14" s="131"/>
      <c r="H14" s="132"/>
      <c r="I14" s="133"/>
      <c r="J14" s="133"/>
      <c r="K14" s="165"/>
      <c r="L14" s="166"/>
      <c r="M14" s="136"/>
      <c r="N14" s="137" t="s">
        <v>52</v>
      </c>
      <c r="O14" s="167">
        <v>0</v>
      </c>
      <c r="P14" s="167">
        <v>0</v>
      </c>
      <c r="Q14" s="167">
        <v>0</v>
      </c>
      <c r="R14" s="168">
        <v>0</v>
      </c>
      <c r="S14" s="141">
        <f>SUM(O14:O14)*M13</f>
        <v>0</v>
      </c>
      <c r="T14" s="142">
        <f>SUM(P14:P14)*M13</f>
        <v>0</v>
      </c>
      <c r="U14" s="142">
        <f>SUM(Q14:Q14)*M13</f>
        <v>0</v>
      </c>
      <c r="V14" s="142">
        <f>SUM(R14:R14)*M13</f>
        <v>0</v>
      </c>
      <c r="W14" s="169">
        <f>MAX(S14:V14)</f>
        <v>0</v>
      </c>
      <c r="X14" s="144"/>
      <c r="Y14" s="145"/>
      <c r="Z14" s="146"/>
      <c r="AA14" s="147"/>
      <c r="AB14" s="148"/>
      <c r="AC14" s="105"/>
      <c r="AD14" s="149"/>
      <c r="AE14" s="107"/>
      <c r="AF14" s="108"/>
      <c r="AG14" s="150"/>
      <c r="AH14" s="109"/>
      <c r="AI14" s="109"/>
      <c r="AJ14" s="110"/>
      <c r="AK14" s="124"/>
      <c r="AP14" s="126"/>
      <c r="AQ14" s="148"/>
      <c r="AS14" s="114" t="str">
        <f t="shared" si="2"/>
        <v>OK</v>
      </c>
    </row>
    <row r="15" spans="1:98" ht="30.75" customHeight="1" x14ac:dyDescent="0.3">
      <c r="A15" s="81"/>
      <c r="B15" s="82"/>
      <c r="C15" s="83"/>
      <c r="D15" s="84"/>
      <c r="E15" s="85"/>
      <c r="F15" s="86"/>
      <c r="G15" s="170" t="s">
        <v>61</v>
      </c>
      <c r="H15" s="57">
        <v>3</v>
      </c>
      <c r="I15" s="58" t="s">
        <v>62</v>
      </c>
      <c r="J15" s="151" t="s">
        <v>63</v>
      </c>
      <c r="K15" s="151">
        <v>0</v>
      </c>
      <c r="L15" s="171" t="s">
        <v>64</v>
      </c>
      <c r="M15" s="61">
        <v>0.25</v>
      </c>
      <c r="N15" s="62" t="s">
        <v>46</v>
      </c>
      <c r="O15" s="64">
        <v>0</v>
      </c>
      <c r="P15" s="64">
        <v>1</v>
      </c>
      <c r="Q15" s="64">
        <v>1</v>
      </c>
      <c r="R15" s="65">
        <v>1</v>
      </c>
      <c r="S15" s="66">
        <f>SUM(O15:O15)*M15</f>
        <v>0</v>
      </c>
      <c r="T15" s="67">
        <f>SUM(P15:P15)*M15</f>
        <v>0.25</v>
      </c>
      <c r="U15" s="67">
        <f>SUM(Q15:Q15)*M15</f>
        <v>0.25</v>
      </c>
      <c r="V15" s="67">
        <f>SUM(R15:R15)*M15</f>
        <v>0.25</v>
      </c>
      <c r="W15" s="155">
        <f t="shared" si="0"/>
        <v>0.25</v>
      </c>
      <c r="X15" s="69">
        <f>+S16+S18+S20+S22</f>
        <v>0</v>
      </c>
      <c r="Y15" s="70">
        <f>+T16+T18+T20+T22</f>
        <v>0.05</v>
      </c>
      <c r="Z15" s="71">
        <f>+U16+U18+U20+U22</f>
        <v>0</v>
      </c>
      <c r="AA15" s="72">
        <f>+V16+V18+V20+V22</f>
        <v>0</v>
      </c>
      <c r="AB15" s="73">
        <f>+AA16+AA18+AA20+AA22</f>
        <v>0</v>
      </c>
      <c r="AC15" s="105"/>
      <c r="AD15" s="75" t="s">
        <v>65</v>
      </c>
      <c r="AE15" s="76"/>
      <c r="AF15" s="77" t="str">
        <f t="shared" ref="AF15" si="6">+IF(P16&gt;P15,"SUPERADA",IF(T16=T15,"EQUILIBRADA",IF(T16&lt;T15,"PARA MEJORAR")))</f>
        <v>PARA MEJORAR</v>
      </c>
      <c r="AG15" s="77" t="str">
        <f>IF(COUNTIF(AF15:AF22,"PARA MEJORAR")&gt;=1,"PARA MEJORAR","BIEN")</f>
        <v>PARA MEJORAR</v>
      </c>
      <c r="AH15" s="109"/>
      <c r="AI15" s="109"/>
      <c r="AJ15" s="110"/>
      <c r="AK15" s="111"/>
      <c r="AL15" s="112"/>
      <c r="AM15" s="112"/>
      <c r="AN15" s="112"/>
      <c r="AO15" s="112"/>
      <c r="AP15" s="113"/>
      <c r="AQ15" s="73"/>
      <c r="AS15" s="80" t="str">
        <f t="shared" si="2"/>
        <v>OK</v>
      </c>
    </row>
    <row r="16" spans="1:98" ht="30" customHeight="1" thickBot="1" x14ac:dyDescent="0.35">
      <c r="A16" s="81"/>
      <c r="B16" s="82"/>
      <c r="C16" s="83"/>
      <c r="D16" s="84"/>
      <c r="E16" s="85"/>
      <c r="F16" s="86"/>
      <c r="G16" s="172"/>
      <c r="H16" s="88"/>
      <c r="I16" s="89"/>
      <c r="J16" s="156"/>
      <c r="K16" s="156"/>
      <c r="L16" s="173"/>
      <c r="M16" s="92"/>
      <c r="N16" s="93" t="s">
        <v>52</v>
      </c>
      <c r="O16" s="95">
        <v>0</v>
      </c>
      <c r="P16" s="95">
        <v>0.2</v>
      </c>
      <c r="Q16" s="95">
        <v>0</v>
      </c>
      <c r="R16" s="96">
        <v>0</v>
      </c>
      <c r="S16" s="97">
        <f>SUM(O16:O16)*M15</f>
        <v>0</v>
      </c>
      <c r="T16" s="98">
        <f>SUM(P16:P16)*M15</f>
        <v>0.05</v>
      </c>
      <c r="U16" s="98">
        <f>SUM(Q16:Q16)*M15</f>
        <v>0</v>
      </c>
      <c r="V16" s="98">
        <f>SUM(R16:R16)*M15</f>
        <v>0</v>
      </c>
      <c r="W16" s="160">
        <f t="shared" si="0"/>
        <v>0.05</v>
      </c>
      <c r="X16" s="100"/>
      <c r="Y16" s="101"/>
      <c r="Z16" s="102"/>
      <c r="AA16" s="103"/>
      <c r="AB16" s="104"/>
      <c r="AC16" s="105"/>
      <c r="AD16" s="106"/>
      <c r="AE16" s="107"/>
      <c r="AF16" s="108"/>
      <c r="AG16" s="109"/>
      <c r="AH16" s="109"/>
      <c r="AI16" s="109"/>
      <c r="AJ16" s="110"/>
      <c r="AK16" s="124"/>
      <c r="AP16" s="126"/>
      <c r="AQ16" s="104"/>
      <c r="AS16" s="114" t="str">
        <f t="shared" si="2"/>
        <v>OK</v>
      </c>
    </row>
    <row r="17" spans="1:45" ht="30" customHeight="1" x14ac:dyDescent="0.3">
      <c r="A17" s="81"/>
      <c r="B17" s="82"/>
      <c r="C17" s="83"/>
      <c r="D17" s="84"/>
      <c r="E17" s="85"/>
      <c r="F17" s="86"/>
      <c r="G17" s="172"/>
      <c r="H17" s="88"/>
      <c r="I17" s="89"/>
      <c r="J17" s="156"/>
      <c r="K17" s="156"/>
      <c r="L17" s="174" t="s">
        <v>66</v>
      </c>
      <c r="M17" s="116">
        <v>0.25</v>
      </c>
      <c r="N17" s="117" t="s">
        <v>46</v>
      </c>
      <c r="O17" s="119">
        <v>0</v>
      </c>
      <c r="P17" s="119">
        <v>1</v>
      </c>
      <c r="Q17" s="119">
        <v>1</v>
      </c>
      <c r="R17" s="120">
        <v>1</v>
      </c>
      <c r="S17" s="121">
        <f>SUM(O17:O17)*M17</f>
        <v>0</v>
      </c>
      <c r="T17" s="122">
        <f>SUM(P17:P17)*M17</f>
        <v>0.25</v>
      </c>
      <c r="U17" s="122">
        <f>SUM(Q17:Q17)*M17</f>
        <v>0.25</v>
      </c>
      <c r="V17" s="122">
        <f>SUM(R17:R17)*M17</f>
        <v>0.25</v>
      </c>
      <c r="W17" s="164">
        <f t="shared" si="0"/>
        <v>0.25</v>
      </c>
      <c r="X17" s="100"/>
      <c r="Y17" s="101"/>
      <c r="Z17" s="102"/>
      <c r="AA17" s="103"/>
      <c r="AB17" s="104"/>
      <c r="AC17" s="105"/>
      <c r="AD17" s="106"/>
      <c r="AE17" s="76"/>
      <c r="AF17" s="77" t="str">
        <f t="shared" ref="AF17" si="7">+IF(P18&gt;P17,"SUPERADA",IF(T18=T17,"EQUILIBRADA",IF(T18&lt;T17,"PARA MEJORAR")))</f>
        <v>PARA MEJORAR</v>
      </c>
      <c r="AG17" s="109"/>
      <c r="AH17" s="109"/>
      <c r="AI17" s="109"/>
      <c r="AJ17" s="110"/>
      <c r="AK17" s="124"/>
      <c r="AP17" s="126"/>
      <c r="AQ17" s="104"/>
      <c r="AS17" s="80" t="str">
        <f t="shared" si="2"/>
        <v>OK</v>
      </c>
    </row>
    <row r="18" spans="1:45" ht="30" customHeight="1" thickBot="1" x14ac:dyDescent="0.35">
      <c r="A18" s="81"/>
      <c r="B18" s="82"/>
      <c r="C18" s="83"/>
      <c r="D18" s="84"/>
      <c r="E18" s="85"/>
      <c r="F18" s="86"/>
      <c r="G18" s="172"/>
      <c r="H18" s="88"/>
      <c r="I18" s="89"/>
      <c r="J18" s="156"/>
      <c r="K18" s="156"/>
      <c r="L18" s="173"/>
      <c r="M18" s="92"/>
      <c r="N18" s="93" t="s">
        <v>52</v>
      </c>
      <c r="O18" s="95">
        <v>0</v>
      </c>
      <c r="P18" s="95">
        <v>0</v>
      </c>
      <c r="Q18" s="95">
        <v>0</v>
      </c>
      <c r="R18" s="96">
        <v>0</v>
      </c>
      <c r="S18" s="97">
        <f>SUM(O18:O18)*M17</f>
        <v>0</v>
      </c>
      <c r="T18" s="98">
        <f>SUM(P18:P18)*M17</f>
        <v>0</v>
      </c>
      <c r="U18" s="98">
        <f>SUM(Q18:Q18)*M17</f>
        <v>0</v>
      </c>
      <c r="V18" s="98">
        <f>SUM(R18:R18)*M17</f>
        <v>0</v>
      </c>
      <c r="W18" s="160">
        <f t="shared" si="0"/>
        <v>0</v>
      </c>
      <c r="X18" s="100"/>
      <c r="Y18" s="101"/>
      <c r="Z18" s="102"/>
      <c r="AA18" s="103"/>
      <c r="AB18" s="104"/>
      <c r="AC18" s="105"/>
      <c r="AD18" s="106"/>
      <c r="AE18" s="107"/>
      <c r="AF18" s="108"/>
      <c r="AG18" s="109"/>
      <c r="AH18" s="109"/>
      <c r="AI18" s="109"/>
      <c r="AJ18" s="110"/>
      <c r="AK18" s="124"/>
      <c r="AP18" s="126"/>
      <c r="AQ18" s="104"/>
      <c r="AS18" s="114" t="str">
        <f t="shared" si="2"/>
        <v>OK</v>
      </c>
    </row>
    <row r="19" spans="1:45" ht="30" customHeight="1" x14ac:dyDescent="0.3">
      <c r="A19" s="81"/>
      <c r="B19" s="82"/>
      <c r="C19" s="83"/>
      <c r="D19" s="84"/>
      <c r="E19" s="85"/>
      <c r="F19" s="86"/>
      <c r="G19" s="172"/>
      <c r="H19" s="88"/>
      <c r="I19" s="89"/>
      <c r="J19" s="156"/>
      <c r="K19" s="156"/>
      <c r="L19" s="174" t="s">
        <v>67</v>
      </c>
      <c r="M19" s="116">
        <v>0.25</v>
      </c>
      <c r="N19" s="117" t="s">
        <v>46</v>
      </c>
      <c r="O19" s="119">
        <v>0</v>
      </c>
      <c r="P19" s="119">
        <v>0</v>
      </c>
      <c r="Q19" s="119">
        <v>0</v>
      </c>
      <c r="R19" s="120">
        <v>1</v>
      </c>
      <c r="S19" s="121">
        <f>SUM(O19:O19)*M19</f>
        <v>0</v>
      </c>
      <c r="T19" s="122">
        <f>SUM(P19:P19)*M19</f>
        <v>0</v>
      </c>
      <c r="U19" s="122">
        <f>SUM(Q19:Q19)*M19</f>
        <v>0</v>
      </c>
      <c r="V19" s="122">
        <f>SUM(R19:R19)*M19</f>
        <v>0.25</v>
      </c>
      <c r="W19" s="164">
        <f t="shared" si="0"/>
        <v>0.25</v>
      </c>
      <c r="X19" s="100"/>
      <c r="Y19" s="101"/>
      <c r="Z19" s="102"/>
      <c r="AA19" s="103"/>
      <c r="AB19" s="104"/>
      <c r="AC19" s="105"/>
      <c r="AD19" s="106"/>
      <c r="AE19" s="76"/>
      <c r="AF19" s="77" t="str">
        <f t="shared" ref="AF19" si="8">+IF(P20&gt;P19,"SUPERADA",IF(T20=T19,"EQUILIBRADA",IF(T20&lt;T19,"PARA MEJORAR")))</f>
        <v>EQUILIBRADA</v>
      </c>
      <c r="AG19" s="109"/>
      <c r="AH19" s="109"/>
      <c r="AI19" s="109"/>
      <c r="AJ19" s="110"/>
      <c r="AK19" s="124"/>
      <c r="AP19" s="126"/>
      <c r="AQ19" s="104"/>
      <c r="AS19" s="80" t="str">
        <f t="shared" si="2"/>
        <v>MAL</v>
      </c>
    </row>
    <row r="20" spans="1:45" ht="30" customHeight="1" thickBot="1" x14ac:dyDescent="0.35">
      <c r="A20" s="81"/>
      <c r="B20" s="82"/>
      <c r="C20" s="83"/>
      <c r="D20" s="84"/>
      <c r="E20" s="85"/>
      <c r="F20" s="86"/>
      <c r="G20" s="172"/>
      <c r="H20" s="88"/>
      <c r="I20" s="89"/>
      <c r="J20" s="156"/>
      <c r="K20" s="156"/>
      <c r="L20" s="173"/>
      <c r="M20" s="92"/>
      <c r="N20" s="93" t="s">
        <v>52</v>
      </c>
      <c r="O20" s="95">
        <v>0</v>
      </c>
      <c r="P20" s="95">
        <v>0</v>
      </c>
      <c r="Q20" s="95">
        <v>0</v>
      </c>
      <c r="R20" s="96">
        <v>0</v>
      </c>
      <c r="S20" s="97">
        <f>SUM(O20:O20)*M19</f>
        <v>0</v>
      </c>
      <c r="T20" s="98">
        <f>SUM(P20:P20)*M19</f>
        <v>0</v>
      </c>
      <c r="U20" s="98">
        <f>SUM(Q20:Q20)*M19</f>
        <v>0</v>
      </c>
      <c r="V20" s="98">
        <f>SUM(R20:R20)*M19</f>
        <v>0</v>
      </c>
      <c r="W20" s="160">
        <f t="shared" si="0"/>
        <v>0</v>
      </c>
      <c r="X20" s="100"/>
      <c r="Y20" s="101"/>
      <c r="Z20" s="102"/>
      <c r="AA20" s="103"/>
      <c r="AB20" s="104"/>
      <c r="AC20" s="105"/>
      <c r="AD20" s="106"/>
      <c r="AE20" s="107"/>
      <c r="AF20" s="108"/>
      <c r="AG20" s="109"/>
      <c r="AH20" s="109"/>
      <c r="AI20" s="109"/>
      <c r="AJ20" s="110"/>
      <c r="AK20" s="124"/>
      <c r="AP20" s="126"/>
      <c r="AQ20" s="104"/>
      <c r="AS20" s="114" t="str">
        <f t="shared" si="2"/>
        <v>OK</v>
      </c>
    </row>
    <row r="21" spans="1:45" ht="30" customHeight="1" x14ac:dyDescent="0.3">
      <c r="A21" s="81"/>
      <c r="B21" s="82"/>
      <c r="C21" s="83"/>
      <c r="D21" s="84"/>
      <c r="E21" s="85"/>
      <c r="F21" s="86"/>
      <c r="G21" s="172"/>
      <c r="H21" s="88"/>
      <c r="I21" s="89"/>
      <c r="J21" s="156"/>
      <c r="K21" s="156"/>
      <c r="L21" s="174" t="s">
        <v>68</v>
      </c>
      <c r="M21" s="116">
        <v>0.25</v>
      </c>
      <c r="N21" s="117" t="s">
        <v>46</v>
      </c>
      <c r="O21" s="119">
        <v>0</v>
      </c>
      <c r="P21" s="119">
        <v>0</v>
      </c>
      <c r="Q21" s="119">
        <v>0</v>
      </c>
      <c r="R21" s="120">
        <v>1</v>
      </c>
      <c r="S21" s="121">
        <f>SUM(O21:O21)*M21</f>
        <v>0</v>
      </c>
      <c r="T21" s="122">
        <f>SUM(P21:P21)*M21</f>
        <v>0</v>
      </c>
      <c r="U21" s="122">
        <f>SUM(Q21:Q21)*M21</f>
        <v>0</v>
      </c>
      <c r="V21" s="122">
        <f>SUM(R21:R21)*M21</f>
        <v>0.25</v>
      </c>
      <c r="W21" s="164">
        <f t="shared" si="0"/>
        <v>0.25</v>
      </c>
      <c r="X21" s="100"/>
      <c r="Y21" s="101"/>
      <c r="Z21" s="102"/>
      <c r="AA21" s="103"/>
      <c r="AB21" s="104"/>
      <c r="AC21" s="105"/>
      <c r="AD21" s="106"/>
      <c r="AE21" s="76"/>
      <c r="AF21" s="77" t="str">
        <f t="shared" ref="AF21" si="9">+IF(P22&gt;P21,"SUPERADA",IF(T22=T21,"EQUILIBRADA",IF(T22&lt;T21,"PARA MEJORAR")))</f>
        <v>EQUILIBRADA</v>
      </c>
      <c r="AG21" s="109"/>
      <c r="AH21" s="109"/>
      <c r="AI21" s="109"/>
      <c r="AJ21" s="110"/>
      <c r="AK21" s="124"/>
      <c r="AP21" s="126"/>
      <c r="AQ21" s="104"/>
      <c r="AS21" s="80" t="str">
        <f t="shared" si="2"/>
        <v>MAL</v>
      </c>
    </row>
    <row r="22" spans="1:45" ht="30" customHeight="1" thickBot="1" x14ac:dyDescent="0.35">
      <c r="A22" s="81"/>
      <c r="B22" s="82"/>
      <c r="C22" s="83"/>
      <c r="D22" s="84"/>
      <c r="E22" s="85"/>
      <c r="F22" s="86"/>
      <c r="G22" s="175"/>
      <c r="H22" s="132"/>
      <c r="I22" s="133"/>
      <c r="J22" s="165"/>
      <c r="K22" s="165"/>
      <c r="L22" s="176"/>
      <c r="M22" s="136"/>
      <c r="N22" s="137" t="s">
        <v>52</v>
      </c>
      <c r="O22" s="139">
        <v>0</v>
      </c>
      <c r="P22" s="139">
        <v>0</v>
      </c>
      <c r="Q22" s="139">
        <v>0</v>
      </c>
      <c r="R22" s="140">
        <v>0</v>
      </c>
      <c r="S22" s="141">
        <f>SUM(O22:O22)*M21</f>
        <v>0</v>
      </c>
      <c r="T22" s="142">
        <f>SUM(P22:P22)*M21</f>
        <v>0</v>
      </c>
      <c r="U22" s="142">
        <f>SUM(Q22:Q22)*M21</f>
        <v>0</v>
      </c>
      <c r="V22" s="142">
        <f>SUM(R22:R22)*M21</f>
        <v>0</v>
      </c>
      <c r="W22" s="169">
        <f t="shared" si="0"/>
        <v>0</v>
      </c>
      <c r="X22" s="144"/>
      <c r="Y22" s="145"/>
      <c r="Z22" s="146"/>
      <c r="AA22" s="147"/>
      <c r="AB22" s="148"/>
      <c r="AC22" s="105"/>
      <c r="AD22" s="149"/>
      <c r="AE22" s="107"/>
      <c r="AF22" s="108"/>
      <c r="AG22" s="150"/>
      <c r="AH22" s="109"/>
      <c r="AI22" s="109"/>
      <c r="AJ22" s="110"/>
      <c r="AK22" s="124"/>
      <c r="AP22" s="126"/>
      <c r="AQ22" s="148"/>
      <c r="AS22" s="114" t="str">
        <f t="shared" si="2"/>
        <v>OK</v>
      </c>
    </row>
    <row r="23" spans="1:45" ht="30" customHeight="1" x14ac:dyDescent="0.3">
      <c r="A23" s="81"/>
      <c r="B23" s="82"/>
      <c r="C23" s="83"/>
      <c r="D23" s="84"/>
      <c r="E23" s="85"/>
      <c r="F23" s="86"/>
      <c r="G23" s="170" t="s">
        <v>69</v>
      </c>
      <c r="H23" s="57">
        <v>4</v>
      </c>
      <c r="I23" s="58" t="s">
        <v>70</v>
      </c>
      <c r="J23" s="151" t="s">
        <v>71</v>
      </c>
      <c r="K23" s="59">
        <f>((O24*M23+O26*M25+O28*M27+O30*M29+O32*M31+O34*M33)/100%)</f>
        <v>6.5000000000000002E-2</v>
      </c>
      <c r="L23" s="171" t="s">
        <v>72</v>
      </c>
      <c r="M23" s="61">
        <v>0.1</v>
      </c>
      <c r="N23" s="62" t="s">
        <v>46</v>
      </c>
      <c r="O23" s="64">
        <v>1</v>
      </c>
      <c r="P23" s="64">
        <v>1</v>
      </c>
      <c r="Q23" s="64">
        <v>1</v>
      </c>
      <c r="R23" s="65">
        <v>1</v>
      </c>
      <c r="S23" s="121">
        <f>SUM(O23:O23)*M23</f>
        <v>0.1</v>
      </c>
      <c r="T23" s="122">
        <f>SUM(P23:P23)*M23</f>
        <v>0.1</v>
      </c>
      <c r="U23" s="122">
        <f>SUM(Q23:Q23)*M23</f>
        <v>0.1</v>
      </c>
      <c r="V23" s="122">
        <f>SUM(R23:R23)*M23</f>
        <v>0.1</v>
      </c>
      <c r="W23" s="164">
        <f t="shared" si="0"/>
        <v>0.1</v>
      </c>
      <c r="X23" s="69">
        <f>S24+S26+S28+S30+S32+S34</f>
        <v>6.5000000000000002E-2</v>
      </c>
      <c r="Y23" s="70">
        <f>T24+T26+T28+T30+T32+T34</f>
        <v>0.28499999999999998</v>
      </c>
      <c r="Z23" s="71">
        <f>U24+U26+U28+U30+U32+U34</f>
        <v>0</v>
      </c>
      <c r="AA23" s="72">
        <f>V24+V26+V28+V30+V32+V34</f>
        <v>0</v>
      </c>
      <c r="AB23" s="73">
        <f>+AA24+AA30+AA32+AA34</f>
        <v>0</v>
      </c>
      <c r="AC23" s="105"/>
      <c r="AD23" s="75" t="s">
        <v>73</v>
      </c>
      <c r="AE23" s="76"/>
      <c r="AF23" s="77" t="str">
        <f t="shared" ref="AF23" si="10">+IF(P24&gt;P23,"SUPERADA",IF(T24=T23,"EQUILIBRADA",IF(T24&lt;T23,"PARA MEJORAR")))</f>
        <v>EQUILIBRADA</v>
      </c>
      <c r="AG23" s="109" t="str">
        <f>IF(COUNTIF(AF23:AF34,"PARA MEJORAR")&gt;=1,"PARA MEJORAR","BIEN")</f>
        <v>PARA MEJORAR</v>
      </c>
      <c r="AH23" s="109"/>
      <c r="AI23" s="109"/>
      <c r="AJ23" s="110"/>
      <c r="AK23" s="111"/>
      <c r="AL23" s="112"/>
      <c r="AM23" s="112"/>
      <c r="AN23" s="112"/>
      <c r="AO23" s="112"/>
      <c r="AP23" s="113"/>
      <c r="AQ23" s="73"/>
      <c r="AS23" s="80" t="str">
        <f t="shared" si="2"/>
        <v>OK</v>
      </c>
    </row>
    <row r="24" spans="1:45" ht="30" customHeight="1" thickBot="1" x14ac:dyDescent="0.35">
      <c r="A24" s="81"/>
      <c r="B24" s="82"/>
      <c r="C24" s="83"/>
      <c r="D24" s="84"/>
      <c r="E24" s="85"/>
      <c r="F24" s="86"/>
      <c r="G24" s="172"/>
      <c r="H24" s="88"/>
      <c r="I24" s="89"/>
      <c r="J24" s="156"/>
      <c r="K24" s="90"/>
      <c r="L24" s="173"/>
      <c r="M24" s="92"/>
      <c r="N24" s="93" t="s">
        <v>52</v>
      </c>
      <c r="O24" s="95">
        <v>0.5</v>
      </c>
      <c r="P24" s="95">
        <v>1</v>
      </c>
      <c r="Q24" s="95">
        <v>0</v>
      </c>
      <c r="R24" s="96">
        <v>0</v>
      </c>
      <c r="S24" s="97">
        <f>SUM(O24:O24)*M23</f>
        <v>0.05</v>
      </c>
      <c r="T24" s="98">
        <f>SUM(P24:P24)*M23</f>
        <v>0.1</v>
      </c>
      <c r="U24" s="98">
        <f>SUM(Q24:Q24)*M23</f>
        <v>0</v>
      </c>
      <c r="V24" s="98">
        <f>SUM(R24:R24)*M23</f>
        <v>0</v>
      </c>
      <c r="W24" s="160">
        <f t="shared" si="0"/>
        <v>0.1</v>
      </c>
      <c r="X24" s="100"/>
      <c r="Y24" s="101"/>
      <c r="Z24" s="102"/>
      <c r="AA24" s="103"/>
      <c r="AB24" s="104"/>
      <c r="AC24" s="105"/>
      <c r="AD24" s="106"/>
      <c r="AE24" s="107"/>
      <c r="AF24" s="108"/>
      <c r="AG24" s="109"/>
      <c r="AH24" s="109"/>
      <c r="AI24" s="109"/>
      <c r="AJ24" s="110"/>
      <c r="AK24" s="124"/>
      <c r="AP24" s="126"/>
      <c r="AQ24" s="104"/>
      <c r="AS24" s="114" t="str">
        <f t="shared" si="2"/>
        <v>OK</v>
      </c>
    </row>
    <row r="25" spans="1:45" ht="30" customHeight="1" x14ac:dyDescent="0.3">
      <c r="A25" s="81"/>
      <c r="B25" s="82"/>
      <c r="C25" s="83"/>
      <c r="D25" s="84"/>
      <c r="E25" s="85"/>
      <c r="F25" s="86"/>
      <c r="G25" s="172"/>
      <c r="H25" s="88"/>
      <c r="I25" s="89"/>
      <c r="J25" s="156"/>
      <c r="K25" s="90"/>
      <c r="L25" s="174" t="s">
        <v>74</v>
      </c>
      <c r="M25" s="116">
        <v>0.15</v>
      </c>
      <c r="N25" s="117" t="s">
        <v>46</v>
      </c>
      <c r="O25" s="119">
        <v>0</v>
      </c>
      <c r="P25" s="119">
        <v>1</v>
      </c>
      <c r="Q25" s="119">
        <v>1</v>
      </c>
      <c r="R25" s="120">
        <v>1</v>
      </c>
      <c r="S25" s="121">
        <f>SUM(O25:O25)*M25</f>
        <v>0</v>
      </c>
      <c r="T25" s="122">
        <f>SUM(P25:P25)*M25</f>
        <v>0.15</v>
      </c>
      <c r="U25" s="122">
        <f>SUM(Q25:Q25)*M25</f>
        <v>0.15</v>
      </c>
      <c r="V25" s="122">
        <f>SUM(R25:R25)*M25</f>
        <v>0.15</v>
      </c>
      <c r="W25" s="164">
        <f>MAX(S25:V25)</f>
        <v>0.15</v>
      </c>
      <c r="X25" s="100"/>
      <c r="Y25" s="101"/>
      <c r="Z25" s="102"/>
      <c r="AA25" s="103"/>
      <c r="AB25" s="104"/>
      <c r="AC25" s="105"/>
      <c r="AD25" s="106"/>
      <c r="AE25" s="76"/>
      <c r="AF25" s="77" t="str">
        <f t="shared" ref="AF25" si="11">+IF(P26&gt;P25,"SUPERADA",IF(T26=T25,"EQUILIBRADA",IF(T26&lt;T25,"PARA MEJORAR")))</f>
        <v>EQUILIBRADA</v>
      </c>
      <c r="AG25" s="109"/>
      <c r="AH25" s="109"/>
      <c r="AI25" s="109"/>
      <c r="AJ25" s="110"/>
      <c r="AK25" s="124"/>
      <c r="AP25" s="126"/>
      <c r="AQ25" s="104"/>
      <c r="AS25" s="80" t="str">
        <f t="shared" si="2"/>
        <v>OK</v>
      </c>
    </row>
    <row r="26" spans="1:45" ht="30" customHeight="1" thickBot="1" x14ac:dyDescent="0.35">
      <c r="A26" s="81"/>
      <c r="B26" s="82"/>
      <c r="C26" s="83"/>
      <c r="D26" s="84"/>
      <c r="E26" s="85"/>
      <c r="F26" s="86"/>
      <c r="G26" s="172"/>
      <c r="H26" s="88"/>
      <c r="I26" s="89"/>
      <c r="J26" s="156"/>
      <c r="K26" s="90"/>
      <c r="L26" s="173"/>
      <c r="M26" s="92"/>
      <c r="N26" s="93" t="s">
        <v>52</v>
      </c>
      <c r="O26" s="95">
        <v>0</v>
      </c>
      <c r="P26" s="95">
        <v>1</v>
      </c>
      <c r="Q26" s="95">
        <v>0</v>
      </c>
      <c r="R26" s="96">
        <v>0</v>
      </c>
      <c r="S26" s="97">
        <f>SUM(O26:O26)*M25</f>
        <v>0</v>
      </c>
      <c r="T26" s="98">
        <f>SUM(P26:P26)*M25</f>
        <v>0.15</v>
      </c>
      <c r="U26" s="98">
        <f>SUM(Q26:Q26)*M25</f>
        <v>0</v>
      </c>
      <c r="V26" s="98">
        <f>SUM(R26:R26)*M25</f>
        <v>0</v>
      </c>
      <c r="W26" s="160">
        <f>MAX(S26:V26)</f>
        <v>0.15</v>
      </c>
      <c r="X26" s="100"/>
      <c r="Y26" s="101"/>
      <c r="Z26" s="102"/>
      <c r="AA26" s="103"/>
      <c r="AB26" s="104"/>
      <c r="AC26" s="105"/>
      <c r="AD26" s="106"/>
      <c r="AE26" s="107"/>
      <c r="AF26" s="108"/>
      <c r="AG26" s="109"/>
      <c r="AH26" s="109"/>
      <c r="AI26" s="109"/>
      <c r="AJ26" s="110"/>
      <c r="AK26" s="124"/>
      <c r="AP26" s="126"/>
      <c r="AQ26" s="104"/>
      <c r="AS26" s="114" t="str">
        <f t="shared" si="2"/>
        <v>OK</v>
      </c>
    </row>
    <row r="27" spans="1:45" ht="30" customHeight="1" x14ac:dyDescent="0.3">
      <c r="A27" s="81"/>
      <c r="B27" s="82"/>
      <c r="C27" s="83"/>
      <c r="D27" s="84"/>
      <c r="E27" s="85"/>
      <c r="F27" s="86"/>
      <c r="G27" s="172"/>
      <c r="H27" s="88"/>
      <c r="I27" s="89"/>
      <c r="J27" s="156"/>
      <c r="K27" s="90"/>
      <c r="L27" s="174" t="s">
        <v>75</v>
      </c>
      <c r="M27" s="116">
        <v>0.05</v>
      </c>
      <c r="N27" s="117" t="s">
        <v>46</v>
      </c>
      <c r="O27" s="119">
        <v>0</v>
      </c>
      <c r="P27" s="119">
        <v>1</v>
      </c>
      <c r="Q27" s="119">
        <v>1</v>
      </c>
      <c r="R27" s="120">
        <v>1</v>
      </c>
      <c r="S27" s="121">
        <f>SUM(O27:O27)*M27</f>
        <v>0</v>
      </c>
      <c r="T27" s="122">
        <f>SUM(P27:P27)*M27</f>
        <v>0.05</v>
      </c>
      <c r="U27" s="122">
        <f>SUM(Q27:Q27)*M27</f>
        <v>0.05</v>
      </c>
      <c r="V27" s="122">
        <f>SUM(R27:R27)*M27</f>
        <v>0.05</v>
      </c>
      <c r="W27" s="164">
        <f>MAX(S27:V27)</f>
        <v>0.05</v>
      </c>
      <c r="X27" s="100"/>
      <c r="Y27" s="101"/>
      <c r="Z27" s="102"/>
      <c r="AA27" s="103"/>
      <c r="AB27" s="104"/>
      <c r="AC27" s="105"/>
      <c r="AD27" s="106"/>
      <c r="AE27" s="76"/>
      <c r="AF27" s="77" t="str">
        <f t="shared" ref="AF27" si="12">+IF(P28&gt;P27,"SUPERADA",IF(T28=T27,"EQUILIBRADA",IF(T28&lt;T27,"PARA MEJORAR")))</f>
        <v>PARA MEJORAR</v>
      </c>
      <c r="AG27" s="109"/>
      <c r="AH27" s="109"/>
      <c r="AI27" s="109"/>
      <c r="AJ27" s="110"/>
      <c r="AK27" s="124"/>
      <c r="AP27" s="126"/>
      <c r="AQ27" s="104"/>
      <c r="AS27" s="80" t="str">
        <f t="shared" si="2"/>
        <v>OK</v>
      </c>
    </row>
    <row r="28" spans="1:45" ht="30" customHeight="1" thickBot="1" x14ac:dyDescent="0.35">
      <c r="A28" s="81"/>
      <c r="B28" s="82"/>
      <c r="C28" s="83"/>
      <c r="D28" s="84"/>
      <c r="E28" s="85"/>
      <c r="F28" s="86"/>
      <c r="G28" s="172"/>
      <c r="H28" s="88"/>
      <c r="I28" s="89"/>
      <c r="J28" s="156"/>
      <c r="K28" s="90"/>
      <c r="L28" s="173"/>
      <c r="M28" s="92"/>
      <c r="N28" s="93" t="s">
        <v>52</v>
      </c>
      <c r="O28" s="95">
        <v>0.3</v>
      </c>
      <c r="P28" s="95">
        <v>0.7</v>
      </c>
      <c r="Q28" s="95">
        <v>0</v>
      </c>
      <c r="R28" s="96">
        <v>0</v>
      </c>
      <c r="S28" s="97">
        <f>SUM(O28:O28)*M27</f>
        <v>1.4999999999999999E-2</v>
      </c>
      <c r="T28" s="98">
        <f>SUM(P28:P28)*M27</f>
        <v>3.4999999999999996E-2</v>
      </c>
      <c r="U28" s="98">
        <f>SUM(Q28:Q28)*M27</f>
        <v>0</v>
      </c>
      <c r="V28" s="98">
        <f>SUM(R28:R28)*M27</f>
        <v>0</v>
      </c>
      <c r="W28" s="160">
        <f>MAX(S28:V28)</f>
        <v>3.4999999999999996E-2</v>
      </c>
      <c r="X28" s="100"/>
      <c r="Y28" s="101"/>
      <c r="Z28" s="102"/>
      <c r="AA28" s="103"/>
      <c r="AB28" s="104"/>
      <c r="AC28" s="105"/>
      <c r="AD28" s="106"/>
      <c r="AE28" s="107"/>
      <c r="AF28" s="108"/>
      <c r="AG28" s="109"/>
      <c r="AH28" s="109"/>
      <c r="AI28" s="109"/>
      <c r="AJ28" s="110"/>
      <c r="AK28" s="124"/>
      <c r="AP28" s="126"/>
      <c r="AQ28" s="104"/>
      <c r="AS28" s="114" t="str">
        <f t="shared" si="2"/>
        <v>OK</v>
      </c>
    </row>
    <row r="29" spans="1:45" ht="30" customHeight="1" x14ac:dyDescent="0.3">
      <c r="A29" s="81"/>
      <c r="B29" s="82"/>
      <c r="C29" s="83"/>
      <c r="D29" s="84"/>
      <c r="E29" s="85"/>
      <c r="F29" s="86"/>
      <c r="G29" s="172"/>
      <c r="H29" s="88"/>
      <c r="I29" s="89"/>
      <c r="J29" s="156"/>
      <c r="K29" s="90"/>
      <c r="L29" s="174" t="s">
        <v>76</v>
      </c>
      <c r="M29" s="116">
        <v>0.2</v>
      </c>
      <c r="N29" s="117" t="s">
        <v>46</v>
      </c>
      <c r="O29" s="119">
        <v>0</v>
      </c>
      <c r="P29" s="119">
        <v>0</v>
      </c>
      <c r="Q29" s="119">
        <v>1</v>
      </c>
      <c r="R29" s="120">
        <v>1</v>
      </c>
      <c r="S29" s="121">
        <f>SUM(O29:O29)*M29</f>
        <v>0</v>
      </c>
      <c r="T29" s="122">
        <f>SUM(P29:P29)*M29</f>
        <v>0</v>
      </c>
      <c r="U29" s="122">
        <f>SUM(Q29:Q29)*M29</f>
        <v>0.2</v>
      </c>
      <c r="V29" s="122">
        <f>SUM(R29:R29)*M29</f>
        <v>0.2</v>
      </c>
      <c r="W29" s="164">
        <f t="shared" si="0"/>
        <v>0.2</v>
      </c>
      <c r="X29" s="100"/>
      <c r="Y29" s="101"/>
      <c r="Z29" s="102"/>
      <c r="AA29" s="103"/>
      <c r="AB29" s="104"/>
      <c r="AC29" s="105"/>
      <c r="AD29" s="106"/>
      <c r="AE29" s="76"/>
      <c r="AF29" s="77" t="str">
        <f t="shared" ref="AF29" si="13">+IF(P30&gt;P29,"SUPERADA",IF(T30=T29,"EQUILIBRADA",IF(T30&lt;T29,"PARA MEJORAR")))</f>
        <v>EQUILIBRADA</v>
      </c>
      <c r="AG29" s="109"/>
      <c r="AH29" s="109"/>
      <c r="AI29" s="109"/>
      <c r="AJ29" s="110"/>
      <c r="AK29" s="124"/>
      <c r="AP29" s="126"/>
      <c r="AQ29" s="104"/>
      <c r="AS29" s="80" t="str">
        <f t="shared" si="2"/>
        <v>MAL</v>
      </c>
    </row>
    <row r="30" spans="1:45" ht="30" customHeight="1" thickBot="1" x14ac:dyDescent="0.35">
      <c r="A30" s="81"/>
      <c r="B30" s="82"/>
      <c r="C30" s="83"/>
      <c r="D30" s="84"/>
      <c r="E30" s="85"/>
      <c r="F30" s="86"/>
      <c r="G30" s="172"/>
      <c r="H30" s="88"/>
      <c r="I30" s="89"/>
      <c r="J30" s="156"/>
      <c r="K30" s="90"/>
      <c r="L30" s="173"/>
      <c r="M30" s="92"/>
      <c r="N30" s="93" t="s">
        <v>52</v>
      </c>
      <c r="O30" s="95">
        <v>0</v>
      </c>
      <c r="P30" s="95">
        <v>0</v>
      </c>
      <c r="Q30" s="95">
        <v>0</v>
      </c>
      <c r="R30" s="96">
        <v>0</v>
      </c>
      <c r="S30" s="97">
        <f>SUM(O30:O30)*M29</f>
        <v>0</v>
      </c>
      <c r="T30" s="98">
        <f>SUM(P30:P30)*M29</f>
        <v>0</v>
      </c>
      <c r="U30" s="98">
        <f>SUM(Q30:Q30)*M29</f>
        <v>0</v>
      </c>
      <c r="V30" s="98">
        <f>SUM(R30:R30)*M29</f>
        <v>0</v>
      </c>
      <c r="W30" s="160">
        <f t="shared" si="0"/>
        <v>0</v>
      </c>
      <c r="X30" s="100"/>
      <c r="Y30" s="101"/>
      <c r="Z30" s="102"/>
      <c r="AA30" s="103"/>
      <c r="AB30" s="104"/>
      <c r="AC30" s="105"/>
      <c r="AD30" s="106"/>
      <c r="AE30" s="107"/>
      <c r="AF30" s="108"/>
      <c r="AG30" s="109"/>
      <c r="AH30" s="109"/>
      <c r="AI30" s="109"/>
      <c r="AJ30" s="110"/>
      <c r="AK30" s="124"/>
      <c r="AP30" s="126"/>
      <c r="AQ30" s="104"/>
      <c r="AS30" s="114" t="str">
        <f t="shared" si="2"/>
        <v>OK</v>
      </c>
    </row>
    <row r="31" spans="1:45" ht="30" customHeight="1" x14ac:dyDescent="0.3">
      <c r="A31" s="81"/>
      <c r="B31" s="82"/>
      <c r="C31" s="83"/>
      <c r="D31" s="84"/>
      <c r="E31" s="85"/>
      <c r="F31" s="86"/>
      <c r="G31" s="172"/>
      <c r="H31" s="88"/>
      <c r="I31" s="89"/>
      <c r="J31" s="156"/>
      <c r="K31" s="90"/>
      <c r="L31" s="174" t="s">
        <v>77</v>
      </c>
      <c r="M31" s="116">
        <v>0.2</v>
      </c>
      <c r="N31" s="117" t="s">
        <v>46</v>
      </c>
      <c r="O31" s="119">
        <v>0</v>
      </c>
      <c r="P31" s="119">
        <v>0</v>
      </c>
      <c r="Q31" s="119">
        <v>0</v>
      </c>
      <c r="R31" s="120">
        <v>1</v>
      </c>
      <c r="S31" s="121">
        <f>SUM(O31:O31)*M31</f>
        <v>0</v>
      </c>
      <c r="T31" s="122">
        <f>SUM(P31:P31)*M31</f>
        <v>0</v>
      </c>
      <c r="U31" s="122">
        <f>SUM(Q31:Q31)*M31</f>
        <v>0</v>
      </c>
      <c r="V31" s="122">
        <f>SUM(R31:R31)*M31</f>
        <v>0.2</v>
      </c>
      <c r="W31" s="164">
        <f t="shared" si="0"/>
        <v>0.2</v>
      </c>
      <c r="X31" s="100"/>
      <c r="Y31" s="101"/>
      <c r="Z31" s="102"/>
      <c r="AA31" s="103"/>
      <c r="AB31" s="104"/>
      <c r="AC31" s="105"/>
      <c r="AD31" s="106"/>
      <c r="AE31" s="76"/>
      <c r="AF31" s="77" t="str">
        <f t="shared" ref="AF31" si="14">+IF(P32&gt;P31,"SUPERADA",IF(T32=T31,"EQUILIBRADA",IF(T32&lt;T31,"PARA MEJORAR")))</f>
        <v>EQUILIBRADA</v>
      </c>
      <c r="AG31" s="109"/>
      <c r="AH31" s="109"/>
      <c r="AI31" s="109"/>
      <c r="AJ31" s="110"/>
      <c r="AK31" s="124"/>
      <c r="AP31" s="126"/>
      <c r="AQ31" s="104"/>
      <c r="AS31" s="80" t="str">
        <f t="shared" si="2"/>
        <v>MAL</v>
      </c>
    </row>
    <row r="32" spans="1:45" ht="30" customHeight="1" thickBot="1" x14ac:dyDescent="0.35">
      <c r="A32" s="81"/>
      <c r="B32" s="82"/>
      <c r="C32" s="83"/>
      <c r="D32" s="84"/>
      <c r="E32" s="85"/>
      <c r="F32" s="86"/>
      <c r="G32" s="172"/>
      <c r="H32" s="88"/>
      <c r="I32" s="89"/>
      <c r="J32" s="156"/>
      <c r="K32" s="90"/>
      <c r="L32" s="173"/>
      <c r="M32" s="92"/>
      <c r="N32" s="93" t="s">
        <v>52</v>
      </c>
      <c r="O32" s="95">
        <v>0</v>
      </c>
      <c r="P32" s="95">
        <v>0</v>
      </c>
      <c r="Q32" s="95">
        <v>0</v>
      </c>
      <c r="R32" s="96">
        <v>0</v>
      </c>
      <c r="S32" s="97">
        <f>SUM(O32:O32)*M31</f>
        <v>0</v>
      </c>
      <c r="T32" s="98">
        <f>SUM(P32:P32)*M31</f>
        <v>0</v>
      </c>
      <c r="U32" s="98">
        <f>SUM(Q32:Q32)*M31</f>
        <v>0</v>
      </c>
      <c r="V32" s="98">
        <f>SUM(R32:R32)*M31</f>
        <v>0</v>
      </c>
      <c r="W32" s="160">
        <f t="shared" si="0"/>
        <v>0</v>
      </c>
      <c r="X32" s="100"/>
      <c r="Y32" s="101"/>
      <c r="Z32" s="102"/>
      <c r="AA32" s="103"/>
      <c r="AB32" s="104"/>
      <c r="AC32" s="105"/>
      <c r="AD32" s="106"/>
      <c r="AE32" s="107"/>
      <c r="AF32" s="108"/>
      <c r="AG32" s="109"/>
      <c r="AH32" s="109"/>
      <c r="AI32" s="109"/>
      <c r="AJ32" s="110"/>
      <c r="AK32" s="124"/>
      <c r="AP32" s="126"/>
      <c r="AQ32" s="104"/>
      <c r="AS32" s="114" t="str">
        <f t="shared" si="2"/>
        <v>OK</v>
      </c>
    </row>
    <row r="33" spans="1:45" ht="30" customHeight="1" x14ac:dyDescent="0.3">
      <c r="A33" s="81"/>
      <c r="B33" s="82"/>
      <c r="C33" s="83"/>
      <c r="D33" s="84"/>
      <c r="E33" s="85"/>
      <c r="F33" s="86"/>
      <c r="G33" s="172"/>
      <c r="H33" s="88"/>
      <c r="I33" s="89"/>
      <c r="J33" s="156"/>
      <c r="K33" s="90"/>
      <c r="L33" s="174" t="s">
        <v>78</v>
      </c>
      <c r="M33" s="116">
        <v>0.3</v>
      </c>
      <c r="N33" s="117" t="s">
        <v>46</v>
      </c>
      <c r="O33" s="119">
        <v>0</v>
      </c>
      <c r="P33" s="119">
        <v>0</v>
      </c>
      <c r="Q33" s="119">
        <v>0</v>
      </c>
      <c r="R33" s="120">
        <v>1</v>
      </c>
      <c r="S33" s="121">
        <f>SUM(O33:O33)*M33</f>
        <v>0</v>
      </c>
      <c r="T33" s="122">
        <f>SUM(P33:P33)*M33</f>
        <v>0</v>
      </c>
      <c r="U33" s="122">
        <f>SUM(Q33:Q33)*M33</f>
        <v>0</v>
      </c>
      <c r="V33" s="122">
        <f>SUM(R33:R33)*M33</f>
        <v>0.3</v>
      </c>
      <c r="W33" s="164">
        <f t="shared" si="0"/>
        <v>0.3</v>
      </c>
      <c r="X33" s="100"/>
      <c r="Y33" s="101"/>
      <c r="Z33" s="102"/>
      <c r="AA33" s="103"/>
      <c r="AB33" s="104"/>
      <c r="AC33" s="105"/>
      <c r="AD33" s="106"/>
      <c r="AE33" s="76"/>
      <c r="AF33" s="77" t="str">
        <f t="shared" ref="AF33" si="15">+IF(P34&gt;P33,"SUPERADA",IF(T34=T33,"EQUILIBRADA",IF(T34&lt;T33,"PARA MEJORAR")))</f>
        <v>EQUILIBRADA</v>
      </c>
      <c r="AG33" s="109"/>
      <c r="AH33" s="109"/>
      <c r="AI33" s="109"/>
      <c r="AJ33" s="110"/>
      <c r="AK33" s="124"/>
      <c r="AP33" s="126"/>
      <c r="AQ33" s="104"/>
      <c r="AS33" s="80" t="str">
        <f t="shared" si="2"/>
        <v>MAL</v>
      </c>
    </row>
    <row r="34" spans="1:45" ht="30" customHeight="1" thickBot="1" x14ac:dyDescent="0.35">
      <c r="A34" s="81"/>
      <c r="B34" s="82"/>
      <c r="C34" s="83"/>
      <c r="D34" s="84"/>
      <c r="E34" s="85"/>
      <c r="F34" s="86"/>
      <c r="G34" s="175"/>
      <c r="H34" s="132"/>
      <c r="I34" s="133"/>
      <c r="J34" s="165"/>
      <c r="K34" s="134"/>
      <c r="L34" s="176"/>
      <c r="M34" s="136"/>
      <c r="N34" s="137" t="s">
        <v>52</v>
      </c>
      <c r="O34" s="139">
        <v>0</v>
      </c>
      <c r="P34" s="139">
        <v>0</v>
      </c>
      <c r="Q34" s="139">
        <v>0</v>
      </c>
      <c r="R34" s="140">
        <v>0</v>
      </c>
      <c r="S34" s="141">
        <f>SUM(O34:O34)*M33</f>
        <v>0</v>
      </c>
      <c r="T34" s="142">
        <f>SUM(P34:P34)*M33</f>
        <v>0</v>
      </c>
      <c r="U34" s="142">
        <f>SUM(Q34:Q34)*M33</f>
        <v>0</v>
      </c>
      <c r="V34" s="142">
        <f>SUM(R34:R34)*M33</f>
        <v>0</v>
      </c>
      <c r="W34" s="169">
        <f t="shared" si="0"/>
        <v>0</v>
      </c>
      <c r="X34" s="144"/>
      <c r="Y34" s="145"/>
      <c r="Z34" s="146"/>
      <c r="AA34" s="147"/>
      <c r="AB34" s="148"/>
      <c r="AC34" s="105"/>
      <c r="AD34" s="149"/>
      <c r="AE34" s="107"/>
      <c r="AF34" s="108"/>
      <c r="AG34" s="150"/>
      <c r="AH34" s="109"/>
      <c r="AI34" s="109"/>
      <c r="AJ34" s="110"/>
      <c r="AK34" s="124"/>
      <c r="AP34" s="126"/>
      <c r="AQ34" s="148"/>
      <c r="AS34" s="114" t="str">
        <f t="shared" si="2"/>
        <v>OK</v>
      </c>
    </row>
    <row r="35" spans="1:45" ht="30" customHeight="1" x14ac:dyDescent="0.3">
      <c r="A35" s="81"/>
      <c r="B35" s="82"/>
      <c r="C35" s="83"/>
      <c r="D35" s="84"/>
      <c r="E35" s="85"/>
      <c r="F35" s="86"/>
      <c r="G35" s="170" t="s">
        <v>79</v>
      </c>
      <c r="H35" s="57">
        <v>5</v>
      </c>
      <c r="I35" s="151" t="s">
        <v>80</v>
      </c>
      <c r="J35" s="151" t="s">
        <v>81</v>
      </c>
      <c r="K35" s="151">
        <v>1</v>
      </c>
      <c r="L35" s="177" t="s">
        <v>82</v>
      </c>
      <c r="M35" s="61">
        <v>0.25</v>
      </c>
      <c r="N35" s="62" t="s">
        <v>46</v>
      </c>
      <c r="O35" s="178">
        <v>1</v>
      </c>
      <c r="P35" s="64">
        <v>1</v>
      </c>
      <c r="Q35" s="64">
        <v>1</v>
      </c>
      <c r="R35" s="65">
        <v>1</v>
      </c>
      <c r="S35" s="66">
        <f>SUM(O35:O35)*M35</f>
        <v>0.25</v>
      </c>
      <c r="T35" s="67">
        <f>SUM(P35:P35)*M35</f>
        <v>0.25</v>
      </c>
      <c r="U35" s="67">
        <f>SUM(Q35:Q35)*M35</f>
        <v>0.25</v>
      </c>
      <c r="V35" s="67">
        <f>SUM(R35:R35)*M35</f>
        <v>0.25</v>
      </c>
      <c r="W35" s="155">
        <f t="shared" si="0"/>
        <v>0.25</v>
      </c>
      <c r="X35" s="69">
        <f>+S36+S38+S40+S42</f>
        <v>1</v>
      </c>
      <c r="Y35" s="70">
        <f>+T36+T38+T40+T42</f>
        <v>1</v>
      </c>
      <c r="Z35" s="71">
        <f>+U36+U38+U40+U42</f>
        <v>0</v>
      </c>
      <c r="AA35" s="72">
        <f>+V36+V38+V40+V42</f>
        <v>0</v>
      </c>
      <c r="AB35" s="73">
        <f>+AA36+AA40+AA42</f>
        <v>0</v>
      </c>
      <c r="AC35" s="105"/>
      <c r="AD35" s="75" t="s">
        <v>83</v>
      </c>
      <c r="AE35" s="76"/>
      <c r="AF35" s="77" t="str">
        <f t="shared" ref="AF35" si="16">+IF(P36&gt;P35,"SUPERADA",IF(T36=T35,"EQUILIBRADA",IF(T36&lt;T35,"PARA MEJORAR")))</f>
        <v>EQUILIBRADA</v>
      </c>
      <c r="AG35" s="77" t="str">
        <f>IF(COUNTIF(AF35:AF42,"PARA MEJORAR")&gt;=1,"PARA MEJORAR","BIEN")</f>
        <v>BIEN</v>
      </c>
      <c r="AH35" s="109"/>
      <c r="AI35" s="109"/>
      <c r="AJ35" s="110"/>
      <c r="AK35" s="111"/>
      <c r="AL35" s="112"/>
      <c r="AM35" s="112"/>
      <c r="AN35" s="112"/>
      <c r="AO35" s="112"/>
      <c r="AP35" s="113"/>
      <c r="AQ35" s="73"/>
      <c r="AS35" s="80" t="str">
        <f t="shared" si="2"/>
        <v>OK</v>
      </c>
    </row>
    <row r="36" spans="1:45" ht="30" customHeight="1" thickBot="1" x14ac:dyDescent="0.35">
      <c r="A36" s="81"/>
      <c r="B36" s="82"/>
      <c r="C36" s="83"/>
      <c r="D36" s="84"/>
      <c r="E36" s="85"/>
      <c r="F36" s="86"/>
      <c r="G36" s="172"/>
      <c r="H36" s="88"/>
      <c r="I36" s="156"/>
      <c r="J36" s="156"/>
      <c r="K36" s="156"/>
      <c r="L36" s="179"/>
      <c r="M36" s="92"/>
      <c r="N36" s="93" t="s">
        <v>52</v>
      </c>
      <c r="O36" s="180">
        <v>1</v>
      </c>
      <c r="P36" s="180">
        <v>1</v>
      </c>
      <c r="Q36" s="95">
        <v>0</v>
      </c>
      <c r="R36" s="96">
        <v>0</v>
      </c>
      <c r="S36" s="97">
        <f>SUM(O36:O36)*M35</f>
        <v>0.25</v>
      </c>
      <c r="T36" s="98">
        <f>SUM(P36:P36)*M35</f>
        <v>0.25</v>
      </c>
      <c r="U36" s="98">
        <f>SUM(Q36:Q36)*M35</f>
        <v>0</v>
      </c>
      <c r="V36" s="98">
        <f>SUM(R36:R36)*M35</f>
        <v>0</v>
      </c>
      <c r="W36" s="160">
        <f t="shared" si="0"/>
        <v>0.25</v>
      </c>
      <c r="X36" s="100"/>
      <c r="Y36" s="101"/>
      <c r="Z36" s="102"/>
      <c r="AA36" s="103"/>
      <c r="AB36" s="104"/>
      <c r="AC36" s="105"/>
      <c r="AD36" s="106"/>
      <c r="AE36" s="107"/>
      <c r="AF36" s="108"/>
      <c r="AG36" s="109"/>
      <c r="AH36" s="109"/>
      <c r="AI36" s="109"/>
      <c r="AJ36" s="110"/>
      <c r="AK36" s="124"/>
      <c r="AP36" s="126"/>
      <c r="AQ36" s="104"/>
      <c r="AS36" s="181" t="str">
        <f>IF(W36=T36,"OK","MAL")</f>
        <v>OK</v>
      </c>
    </row>
    <row r="37" spans="1:45" ht="30" customHeight="1" x14ac:dyDescent="0.3">
      <c r="A37" s="81"/>
      <c r="B37" s="82"/>
      <c r="C37" s="83"/>
      <c r="D37" s="84"/>
      <c r="E37" s="85"/>
      <c r="F37" s="86"/>
      <c r="G37" s="172"/>
      <c r="H37" s="88"/>
      <c r="I37" s="156"/>
      <c r="J37" s="156"/>
      <c r="K37" s="156"/>
      <c r="L37" s="182" t="s">
        <v>84</v>
      </c>
      <c r="M37" s="116">
        <v>0.25</v>
      </c>
      <c r="N37" s="127" t="s">
        <v>46</v>
      </c>
      <c r="O37" s="183">
        <v>1</v>
      </c>
      <c r="P37" s="184">
        <v>1</v>
      </c>
      <c r="Q37" s="184">
        <v>1</v>
      </c>
      <c r="R37" s="185">
        <v>1</v>
      </c>
      <c r="S37" s="128">
        <f>SUM(O37:O37)*M37</f>
        <v>0.25</v>
      </c>
      <c r="T37" s="129">
        <f>SUM(P37:P37)*M37</f>
        <v>0.25</v>
      </c>
      <c r="U37" s="129">
        <f>SUM(Q37:Q37)*M37</f>
        <v>0.25</v>
      </c>
      <c r="V37" s="129">
        <f>SUM(R37:R37)*M37</f>
        <v>0.25</v>
      </c>
      <c r="W37" s="186">
        <f>MAX(S37:V37)</f>
        <v>0.25</v>
      </c>
      <c r="X37" s="100"/>
      <c r="Y37" s="101"/>
      <c r="Z37" s="102"/>
      <c r="AA37" s="103"/>
      <c r="AB37" s="104"/>
      <c r="AC37" s="105"/>
      <c r="AD37" s="106"/>
      <c r="AE37" s="76"/>
      <c r="AF37" s="77" t="str">
        <f t="shared" ref="AF37" si="17">+IF(P38&gt;P37,"SUPERADA",IF(T38=T37,"EQUILIBRADA",IF(T38&lt;T37,"PARA MEJORAR")))</f>
        <v>EQUILIBRADA</v>
      </c>
      <c r="AG37" s="109"/>
      <c r="AH37" s="109"/>
      <c r="AI37" s="109"/>
      <c r="AJ37" s="110"/>
      <c r="AK37" s="124"/>
      <c r="AP37" s="126"/>
      <c r="AQ37" s="104"/>
      <c r="AS37" s="80" t="str">
        <f t="shared" si="2"/>
        <v>OK</v>
      </c>
    </row>
    <row r="38" spans="1:45" ht="30" customHeight="1" thickBot="1" x14ac:dyDescent="0.35">
      <c r="A38" s="81"/>
      <c r="B38" s="82"/>
      <c r="C38" s="83"/>
      <c r="D38" s="84"/>
      <c r="E38" s="85"/>
      <c r="F38" s="86"/>
      <c r="G38" s="172"/>
      <c r="H38" s="88"/>
      <c r="I38" s="156"/>
      <c r="J38" s="156"/>
      <c r="K38" s="156"/>
      <c r="L38" s="179" t="s">
        <v>85</v>
      </c>
      <c r="M38" s="92"/>
      <c r="N38" s="93" t="s">
        <v>52</v>
      </c>
      <c r="O38" s="180">
        <v>1</v>
      </c>
      <c r="P38" s="95">
        <v>1</v>
      </c>
      <c r="Q38" s="95">
        <v>0</v>
      </c>
      <c r="R38" s="96">
        <v>0</v>
      </c>
      <c r="S38" s="97">
        <f>SUM(O38:O38)*M37</f>
        <v>0.25</v>
      </c>
      <c r="T38" s="98">
        <f>SUM(P38:P38)*M37</f>
        <v>0.25</v>
      </c>
      <c r="U38" s="98">
        <f>SUM(Q38:Q38)*M37</f>
        <v>0</v>
      </c>
      <c r="V38" s="98">
        <f>SUM(R38:R38)*M37</f>
        <v>0</v>
      </c>
      <c r="W38" s="160">
        <f>MAX(S38:V38)</f>
        <v>0.25</v>
      </c>
      <c r="X38" s="100"/>
      <c r="Y38" s="101"/>
      <c r="Z38" s="102"/>
      <c r="AA38" s="103"/>
      <c r="AB38" s="104"/>
      <c r="AC38" s="105"/>
      <c r="AD38" s="106"/>
      <c r="AE38" s="107"/>
      <c r="AF38" s="108"/>
      <c r="AG38" s="109"/>
      <c r="AH38" s="109"/>
      <c r="AI38" s="109"/>
      <c r="AJ38" s="110"/>
      <c r="AK38" s="124"/>
      <c r="AP38" s="126"/>
      <c r="AQ38" s="104"/>
      <c r="AS38" s="114" t="str">
        <f t="shared" si="2"/>
        <v>OK</v>
      </c>
    </row>
    <row r="39" spans="1:45" ht="30" customHeight="1" x14ac:dyDescent="0.3">
      <c r="A39" s="81"/>
      <c r="B39" s="82"/>
      <c r="C39" s="83"/>
      <c r="D39" s="84"/>
      <c r="E39" s="85"/>
      <c r="F39" s="86"/>
      <c r="G39" s="172"/>
      <c r="H39" s="88"/>
      <c r="I39" s="156"/>
      <c r="J39" s="156"/>
      <c r="K39" s="156"/>
      <c r="L39" s="182" t="s">
        <v>86</v>
      </c>
      <c r="M39" s="116">
        <v>0.25</v>
      </c>
      <c r="N39" s="127" t="s">
        <v>46</v>
      </c>
      <c r="O39" s="183">
        <v>1</v>
      </c>
      <c r="P39" s="184">
        <v>1</v>
      </c>
      <c r="Q39" s="184">
        <v>1</v>
      </c>
      <c r="R39" s="185">
        <v>1</v>
      </c>
      <c r="S39" s="128">
        <f>SUM(O39:O39)*M39</f>
        <v>0.25</v>
      </c>
      <c r="T39" s="129">
        <f>SUM(P39:P39)*M39</f>
        <v>0.25</v>
      </c>
      <c r="U39" s="129">
        <f>SUM(Q39:Q39)*M39</f>
        <v>0.25</v>
      </c>
      <c r="V39" s="129">
        <f>SUM(R39:R39)*M39</f>
        <v>0.25</v>
      </c>
      <c r="W39" s="186">
        <f t="shared" si="0"/>
        <v>0.25</v>
      </c>
      <c r="X39" s="100"/>
      <c r="Y39" s="101"/>
      <c r="Z39" s="102"/>
      <c r="AA39" s="103"/>
      <c r="AB39" s="104"/>
      <c r="AC39" s="105"/>
      <c r="AD39" s="106"/>
      <c r="AE39" s="76"/>
      <c r="AF39" s="77" t="str">
        <f t="shared" ref="AF39" si="18">+IF(P40&gt;P39,"SUPERADA",IF(T40=T39,"EQUILIBRADA",IF(T40&lt;T39,"PARA MEJORAR")))</f>
        <v>EQUILIBRADA</v>
      </c>
      <c r="AG39" s="109"/>
      <c r="AH39" s="109"/>
      <c r="AI39" s="109"/>
      <c r="AJ39" s="110"/>
      <c r="AK39" s="124"/>
      <c r="AP39" s="126"/>
      <c r="AQ39" s="104"/>
      <c r="AS39" s="80" t="str">
        <f t="shared" si="2"/>
        <v>OK</v>
      </c>
    </row>
    <row r="40" spans="1:45" ht="30" customHeight="1" thickBot="1" x14ac:dyDescent="0.35">
      <c r="A40" s="81"/>
      <c r="B40" s="82"/>
      <c r="C40" s="83"/>
      <c r="D40" s="84"/>
      <c r="E40" s="85"/>
      <c r="F40" s="86"/>
      <c r="G40" s="172"/>
      <c r="H40" s="88"/>
      <c r="I40" s="156"/>
      <c r="J40" s="156"/>
      <c r="K40" s="156"/>
      <c r="L40" s="179"/>
      <c r="M40" s="92"/>
      <c r="N40" s="93" t="s">
        <v>52</v>
      </c>
      <c r="O40" s="180">
        <v>1</v>
      </c>
      <c r="P40" s="95">
        <v>1</v>
      </c>
      <c r="Q40" s="95">
        <v>0</v>
      </c>
      <c r="R40" s="96">
        <v>0</v>
      </c>
      <c r="S40" s="97">
        <f>SUM(O40:O40)*M39</f>
        <v>0.25</v>
      </c>
      <c r="T40" s="98">
        <f>SUM(P40:P40)*M39</f>
        <v>0.25</v>
      </c>
      <c r="U40" s="98">
        <f>SUM(Q40:Q40)*M39</f>
        <v>0</v>
      </c>
      <c r="V40" s="98">
        <f>SUM(R40:R40)*M39</f>
        <v>0</v>
      </c>
      <c r="W40" s="160">
        <f t="shared" si="0"/>
        <v>0.25</v>
      </c>
      <c r="X40" s="100"/>
      <c r="Y40" s="101"/>
      <c r="Z40" s="102"/>
      <c r="AA40" s="103"/>
      <c r="AB40" s="104"/>
      <c r="AC40" s="105"/>
      <c r="AD40" s="106"/>
      <c r="AE40" s="107"/>
      <c r="AF40" s="108"/>
      <c r="AG40" s="109"/>
      <c r="AH40" s="109"/>
      <c r="AI40" s="109"/>
      <c r="AJ40" s="110"/>
      <c r="AK40" s="124"/>
      <c r="AP40" s="126"/>
      <c r="AQ40" s="104"/>
      <c r="AS40" s="114" t="str">
        <f t="shared" si="2"/>
        <v>OK</v>
      </c>
    </row>
    <row r="41" spans="1:45" ht="30" customHeight="1" x14ac:dyDescent="0.3">
      <c r="A41" s="81"/>
      <c r="B41" s="82"/>
      <c r="C41" s="83"/>
      <c r="D41" s="84"/>
      <c r="E41" s="85"/>
      <c r="F41" s="86"/>
      <c r="G41" s="172"/>
      <c r="H41" s="88"/>
      <c r="I41" s="156"/>
      <c r="J41" s="156"/>
      <c r="K41" s="156"/>
      <c r="L41" s="182" t="s">
        <v>87</v>
      </c>
      <c r="M41" s="116">
        <v>0.25</v>
      </c>
      <c r="N41" s="127" t="s">
        <v>46</v>
      </c>
      <c r="O41" s="183">
        <v>1</v>
      </c>
      <c r="P41" s="184">
        <v>1</v>
      </c>
      <c r="Q41" s="184">
        <v>1</v>
      </c>
      <c r="R41" s="185">
        <v>1</v>
      </c>
      <c r="S41" s="128">
        <f>SUM(O41:O41)*M41</f>
        <v>0.25</v>
      </c>
      <c r="T41" s="129">
        <f>SUM(P41:P41)*M41</f>
        <v>0.25</v>
      </c>
      <c r="U41" s="129">
        <f>SUM(Q41:Q41)*M41</f>
        <v>0.25</v>
      </c>
      <c r="V41" s="129">
        <f>SUM(R41:R41)*M41</f>
        <v>0.25</v>
      </c>
      <c r="W41" s="186">
        <f t="shared" si="0"/>
        <v>0.25</v>
      </c>
      <c r="X41" s="100"/>
      <c r="Y41" s="101"/>
      <c r="Z41" s="102"/>
      <c r="AA41" s="103"/>
      <c r="AB41" s="104"/>
      <c r="AC41" s="105"/>
      <c r="AD41" s="106"/>
      <c r="AE41" s="76"/>
      <c r="AF41" s="77" t="str">
        <f t="shared" ref="AF41" si="19">+IF(P42&gt;P41,"SUPERADA",IF(T42=T41,"EQUILIBRADA",IF(T42&lt;T41,"PARA MEJORAR")))</f>
        <v>EQUILIBRADA</v>
      </c>
      <c r="AG41" s="109"/>
      <c r="AH41" s="109"/>
      <c r="AI41" s="109"/>
      <c r="AJ41" s="110"/>
      <c r="AK41" s="124"/>
      <c r="AP41" s="126"/>
      <c r="AQ41" s="104"/>
      <c r="AS41" s="80" t="str">
        <f t="shared" si="2"/>
        <v>OK</v>
      </c>
    </row>
    <row r="42" spans="1:45" ht="30" customHeight="1" thickBot="1" x14ac:dyDescent="0.35">
      <c r="A42" s="81"/>
      <c r="B42" s="82"/>
      <c r="C42" s="187"/>
      <c r="D42" s="188"/>
      <c r="E42" s="189"/>
      <c r="F42" s="190"/>
      <c r="G42" s="175"/>
      <c r="H42" s="132"/>
      <c r="I42" s="165"/>
      <c r="J42" s="165"/>
      <c r="K42" s="165"/>
      <c r="L42" s="191"/>
      <c r="M42" s="136"/>
      <c r="N42" s="137" t="s">
        <v>52</v>
      </c>
      <c r="O42" s="192">
        <v>1</v>
      </c>
      <c r="P42" s="139">
        <v>1</v>
      </c>
      <c r="Q42" s="139">
        <v>0</v>
      </c>
      <c r="R42" s="140">
        <v>0</v>
      </c>
      <c r="S42" s="97">
        <f>SUM(O42:O42)*M41</f>
        <v>0.25</v>
      </c>
      <c r="T42" s="98">
        <f>SUM(P42:P42)*M41</f>
        <v>0.25</v>
      </c>
      <c r="U42" s="98">
        <f>SUM(Q42:Q42)*M41</f>
        <v>0</v>
      </c>
      <c r="V42" s="98">
        <f>SUM(R42:R42)*M41</f>
        <v>0</v>
      </c>
      <c r="W42" s="160">
        <f t="shared" si="0"/>
        <v>0.25</v>
      </c>
      <c r="X42" s="144"/>
      <c r="Y42" s="145"/>
      <c r="Z42" s="146"/>
      <c r="AA42" s="147"/>
      <c r="AB42" s="148"/>
      <c r="AC42" s="105"/>
      <c r="AD42" s="149"/>
      <c r="AE42" s="107"/>
      <c r="AF42" s="108"/>
      <c r="AG42" s="150"/>
      <c r="AH42" s="150"/>
      <c r="AI42" s="109"/>
      <c r="AJ42" s="110"/>
      <c r="AK42" s="124"/>
      <c r="AP42" s="126"/>
      <c r="AQ42" s="148"/>
      <c r="AS42" s="114" t="str">
        <f t="shared" si="2"/>
        <v>OK</v>
      </c>
    </row>
    <row r="43" spans="1:45" ht="30" customHeight="1" x14ac:dyDescent="0.3">
      <c r="A43" s="81"/>
      <c r="B43" s="82"/>
      <c r="C43" s="52">
        <v>2</v>
      </c>
      <c r="D43" s="53" t="s">
        <v>88</v>
      </c>
      <c r="E43" s="54">
        <v>2</v>
      </c>
      <c r="F43" s="55" t="s">
        <v>89</v>
      </c>
      <c r="G43" s="193" t="s">
        <v>90</v>
      </c>
      <c r="H43" s="57">
        <v>6</v>
      </c>
      <c r="I43" s="194" t="s">
        <v>91</v>
      </c>
      <c r="J43" s="194" t="s">
        <v>92</v>
      </c>
      <c r="K43" s="59">
        <f>((O44*M43+O46*M45+O48*M47+O50*M49+O52*M51)/100%)</f>
        <v>0.20200000000000001</v>
      </c>
      <c r="L43" s="152" t="s">
        <v>93</v>
      </c>
      <c r="M43" s="61">
        <v>0.2</v>
      </c>
      <c r="N43" s="62" t="s">
        <v>46</v>
      </c>
      <c r="O43" s="64">
        <v>0.25</v>
      </c>
      <c r="P43" s="64">
        <v>0.5</v>
      </c>
      <c r="Q43" s="64">
        <v>0.75</v>
      </c>
      <c r="R43" s="65">
        <v>1</v>
      </c>
      <c r="S43" s="66">
        <f>SUM(O43:O43)*M43</f>
        <v>0.05</v>
      </c>
      <c r="T43" s="67">
        <f>SUM(P43:P43)*M43</f>
        <v>0.1</v>
      </c>
      <c r="U43" s="67">
        <f>SUM(Q43:Q43)*M43</f>
        <v>0.15000000000000002</v>
      </c>
      <c r="V43" s="67">
        <f>SUM(R43:R43)*M43</f>
        <v>0.2</v>
      </c>
      <c r="W43" s="155">
        <f t="shared" si="0"/>
        <v>0.2</v>
      </c>
      <c r="X43" s="69">
        <f>+S44+S46+S48+S50+S52</f>
        <v>0.20200000000000001</v>
      </c>
      <c r="Y43" s="70">
        <f>+T44+T46+T48+T50+T52</f>
        <v>0.46000000000000008</v>
      </c>
      <c r="Z43" s="71">
        <f>+U44+U46+U48+U50+U52</f>
        <v>0</v>
      </c>
      <c r="AA43" s="72">
        <f>+V44+V46+V48+V50+V52</f>
        <v>0</v>
      </c>
      <c r="AB43" s="73">
        <f>+AA44+AA46+AA48+AA50+AA52</f>
        <v>0</v>
      </c>
      <c r="AC43" s="105"/>
      <c r="AD43" s="75" t="s">
        <v>94</v>
      </c>
      <c r="AE43" s="76"/>
      <c r="AF43" s="77" t="str">
        <f t="shared" ref="AF43" si="20">+IF(P44&gt;P43,"SUPERADA",IF(T44=T43,"EQUILIBRADA",IF(T44&lt;T43,"PARA MEJORAR")))</f>
        <v>EQUILIBRADA</v>
      </c>
      <c r="AG43" s="77" t="str">
        <f>IF(COUNTIF(AF43:AF52,"PARA MEJORAR")&gt;=1,"PARA MEJORAR","BIEN")</f>
        <v>PARA MEJORAR</v>
      </c>
      <c r="AH43" s="77" t="str">
        <f>IF(COUNTIF(AG43:AG62,"PARA MEJORAR")&gt;=1,"PARA MEJORAR","BIEN")</f>
        <v>PARA MEJORAR</v>
      </c>
      <c r="AI43" s="109"/>
      <c r="AJ43" s="110"/>
      <c r="AK43" s="111"/>
      <c r="AL43" s="112"/>
      <c r="AM43" s="112"/>
      <c r="AN43" s="112"/>
      <c r="AO43" s="112"/>
      <c r="AP43" s="113"/>
      <c r="AQ43" s="73"/>
      <c r="AS43" s="80" t="str">
        <f t="shared" si="2"/>
        <v>MAL</v>
      </c>
    </row>
    <row r="44" spans="1:45" ht="30" customHeight="1" thickBot="1" x14ac:dyDescent="0.35">
      <c r="A44" s="81"/>
      <c r="B44" s="82"/>
      <c r="C44" s="83"/>
      <c r="D44" s="84"/>
      <c r="E44" s="85"/>
      <c r="F44" s="86"/>
      <c r="G44" s="195"/>
      <c r="H44" s="88"/>
      <c r="I44" s="90"/>
      <c r="J44" s="90"/>
      <c r="K44" s="90"/>
      <c r="L44" s="157"/>
      <c r="M44" s="92"/>
      <c r="N44" s="93" t="s">
        <v>52</v>
      </c>
      <c r="O44" s="95">
        <v>0.22</v>
      </c>
      <c r="P44" s="95">
        <v>0.5</v>
      </c>
      <c r="Q44" s="95">
        <v>0</v>
      </c>
      <c r="R44" s="96">
        <v>0</v>
      </c>
      <c r="S44" s="97">
        <f>SUM(O44:O44)*M43</f>
        <v>4.4000000000000004E-2</v>
      </c>
      <c r="T44" s="98">
        <f>SUM(P44:P44)*M43</f>
        <v>0.1</v>
      </c>
      <c r="U44" s="98">
        <f>SUM(Q44:Q44)*M43</f>
        <v>0</v>
      </c>
      <c r="V44" s="98">
        <f>SUM(R44:R44)*M43</f>
        <v>0</v>
      </c>
      <c r="W44" s="160">
        <f t="shared" si="0"/>
        <v>0.1</v>
      </c>
      <c r="X44" s="100"/>
      <c r="Y44" s="101"/>
      <c r="Z44" s="102"/>
      <c r="AA44" s="103"/>
      <c r="AB44" s="104"/>
      <c r="AC44" s="105"/>
      <c r="AD44" s="106"/>
      <c r="AE44" s="107"/>
      <c r="AF44" s="108"/>
      <c r="AG44" s="109"/>
      <c r="AH44" s="109"/>
      <c r="AI44" s="109"/>
      <c r="AJ44" s="110"/>
      <c r="AK44" s="124"/>
      <c r="AP44" s="126"/>
      <c r="AQ44" s="104"/>
      <c r="AS44" s="114" t="str">
        <f t="shared" si="2"/>
        <v>OK</v>
      </c>
    </row>
    <row r="45" spans="1:45" ht="30" customHeight="1" x14ac:dyDescent="0.3">
      <c r="A45" s="81"/>
      <c r="B45" s="82"/>
      <c r="C45" s="83"/>
      <c r="D45" s="84"/>
      <c r="E45" s="85"/>
      <c r="F45" s="86"/>
      <c r="G45" s="195"/>
      <c r="H45" s="88"/>
      <c r="I45" s="90"/>
      <c r="J45" s="90"/>
      <c r="K45" s="90"/>
      <c r="L45" s="161" t="s">
        <v>95</v>
      </c>
      <c r="M45" s="116">
        <v>0.2</v>
      </c>
      <c r="N45" s="127" t="s">
        <v>46</v>
      </c>
      <c r="O45" s="184">
        <v>0.25</v>
      </c>
      <c r="P45" s="184">
        <v>0.5</v>
      </c>
      <c r="Q45" s="184">
        <v>0.75</v>
      </c>
      <c r="R45" s="185">
        <v>1</v>
      </c>
      <c r="S45" s="128">
        <f>SUM(O45:O45)*M45</f>
        <v>0.05</v>
      </c>
      <c r="T45" s="129">
        <f>SUM(P45:P45)*M45</f>
        <v>0.1</v>
      </c>
      <c r="U45" s="129">
        <f>SUM(Q45:Q45)*M45</f>
        <v>0.15000000000000002</v>
      </c>
      <c r="V45" s="129">
        <f>SUM(R45:R45)*M45</f>
        <v>0.2</v>
      </c>
      <c r="W45" s="186">
        <f t="shared" si="0"/>
        <v>0.2</v>
      </c>
      <c r="X45" s="100"/>
      <c r="Y45" s="101"/>
      <c r="Z45" s="102"/>
      <c r="AA45" s="103"/>
      <c r="AB45" s="104"/>
      <c r="AC45" s="105"/>
      <c r="AD45" s="106"/>
      <c r="AE45" s="76"/>
      <c r="AF45" s="77" t="str">
        <f t="shared" ref="AF45" si="21">+IF(P46&gt;P45,"SUPERADA",IF(T46=T45,"EQUILIBRADA",IF(T46&lt;T45,"PARA MEJORAR")))</f>
        <v>EQUILIBRADA</v>
      </c>
      <c r="AG45" s="109"/>
      <c r="AH45" s="109"/>
      <c r="AI45" s="109"/>
      <c r="AJ45" s="110"/>
      <c r="AK45" s="124"/>
      <c r="AP45" s="126"/>
      <c r="AQ45" s="104"/>
      <c r="AS45" s="80" t="str">
        <f t="shared" si="2"/>
        <v>MAL</v>
      </c>
    </row>
    <row r="46" spans="1:45" ht="30" customHeight="1" thickBot="1" x14ac:dyDescent="0.35">
      <c r="A46" s="81"/>
      <c r="B46" s="82"/>
      <c r="C46" s="83"/>
      <c r="D46" s="84"/>
      <c r="E46" s="85"/>
      <c r="F46" s="86"/>
      <c r="G46" s="195"/>
      <c r="H46" s="88"/>
      <c r="I46" s="90"/>
      <c r="J46" s="90"/>
      <c r="K46" s="90"/>
      <c r="L46" s="157"/>
      <c r="M46" s="92"/>
      <c r="N46" s="93" t="s">
        <v>52</v>
      </c>
      <c r="O46" s="95">
        <v>0.22</v>
      </c>
      <c r="P46" s="95">
        <v>0.5</v>
      </c>
      <c r="Q46" s="95">
        <v>0</v>
      </c>
      <c r="R46" s="96">
        <v>0</v>
      </c>
      <c r="S46" s="97">
        <f>SUM(O46:O46)*M45</f>
        <v>4.4000000000000004E-2</v>
      </c>
      <c r="T46" s="98">
        <f>SUM(P46:P46)*M45</f>
        <v>0.1</v>
      </c>
      <c r="U46" s="98">
        <f>SUM(Q46:Q46)*M45</f>
        <v>0</v>
      </c>
      <c r="V46" s="98">
        <f>SUM(R46:R46)*M45</f>
        <v>0</v>
      </c>
      <c r="W46" s="160">
        <f t="shared" si="0"/>
        <v>0.1</v>
      </c>
      <c r="X46" s="100"/>
      <c r="Y46" s="101"/>
      <c r="Z46" s="102"/>
      <c r="AA46" s="103"/>
      <c r="AB46" s="104"/>
      <c r="AC46" s="105"/>
      <c r="AD46" s="106"/>
      <c r="AE46" s="107"/>
      <c r="AF46" s="108"/>
      <c r="AG46" s="109"/>
      <c r="AH46" s="109"/>
      <c r="AI46" s="109"/>
      <c r="AJ46" s="110"/>
      <c r="AK46" s="124"/>
      <c r="AP46" s="126"/>
      <c r="AQ46" s="104"/>
      <c r="AS46" s="114" t="str">
        <f t="shared" si="2"/>
        <v>OK</v>
      </c>
    </row>
    <row r="47" spans="1:45" ht="30" customHeight="1" x14ac:dyDescent="0.3">
      <c r="A47" s="81"/>
      <c r="B47" s="82"/>
      <c r="C47" s="83"/>
      <c r="D47" s="84"/>
      <c r="E47" s="85"/>
      <c r="F47" s="86"/>
      <c r="G47" s="195"/>
      <c r="H47" s="88"/>
      <c r="I47" s="90"/>
      <c r="J47" s="90"/>
      <c r="K47" s="90"/>
      <c r="L47" s="161" t="s">
        <v>96</v>
      </c>
      <c r="M47" s="116">
        <v>0.2</v>
      </c>
      <c r="N47" s="127" t="s">
        <v>46</v>
      </c>
      <c r="O47" s="184">
        <v>0.25</v>
      </c>
      <c r="P47" s="184">
        <v>0.5</v>
      </c>
      <c r="Q47" s="184">
        <v>0.75</v>
      </c>
      <c r="R47" s="185">
        <v>1</v>
      </c>
      <c r="S47" s="128">
        <f>SUM(O47:O47)*M47</f>
        <v>0.05</v>
      </c>
      <c r="T47" s="129">
        <f>SUM(P47:P47)*M47</f>
        <v>0.1</v>
      </c>
      <c r="U47" s="129">
        <f>SUM(Q47:Q47)*M47</f>
        <v>0.15000000000000002</v>
      </c>
      <c r="V47" s="129">
        <f>SUM(R47:R47)*M47</f>
        <v>0.2</v>
      </c>
      <c r="W47" s="186">
        <f t="shared" si="0"/>
        <v>0.2</v>
      </c>
      <c r="X47" s="100"/>
      <c r="Y47" s="101"/>
      <c r="Z47" s="102"/>
      <c r="AA47" s="103"/>
      <c r="AB47" s="104"/>
      <c r="AC47" s="105"/>
      <c r="AD47" s="106"/>
      <c r="AE47" s="76"/>
      <c r="AF47" s="77" t="str">
        <f t="shared" ref="AF47" si="22">+IF(P48&gt;P47,"SUPERADA",IF(T48=T47,"EQUILIBRADA",IF(T48&lt;T47,"PARA MEJORAR")))</f>
        <v>PARA MEJORAR</v>
      </c>
      <c r="AG47" s="109"/>
      <c r="AH47" s="109"/>
      <c r="AI47" s="109"/>
      <c r="AJ47" s="110"/>
      <c r="AK47" s="124"/>
      <c r="AP47" s="126"/>
      <c r="AQ47" s="104"/>
      <c r="AS47" s="80" t="str">
        <f t="shared" si="2"/>
        <v>MAL</v>
      </c>
    </row>
    <row r="48" spans="1:45" ht="30" customHeight="1" thickBot="1" x14ac:dyDescent="0.35">
      <c r="A48" s="81"/>
      <c r="B48" s="82"/>
      <c r="C48" s="83"/>
      <c r="D48" s="84"/>
      <c r="E48" s="85"/>
      <c r="F48" s="86"/>
      <c r="G48" s="195"/>
      <c r="H48" s="88"/>
      <c r="I48" s="90"/>
      <c r="J48" s="90"/>
      <c r="K48" s="90"/>
      <c r="L48" s="157"/>
      <c r="M48" s="92"/>
      <c r="N48" s="93" t="s">
        <v>52</v>
      </c>
      <c r="O48" s="95">
        <v>0.19</v>
      </c>
      <c r="P48" s="95">
        <v>0.42499999999999999</v>
      </c>
      <c r="Q48" s="95">
        <v>0</v>
      </c>
      <c r="R48" s="96">
        <v>0</v>
      </c>
      <c r="S48" s="97">
        <f>SUM(O48:O48)*M47</f>
        <v>3.8000000000000006E-2</v>
      </c>
      <c r="T48" s="196">
        <f>SUM(P48:P48)*M47</f>
        <v>8.5000000000000006E-2</v>
      </c>
      <c r="U48" s="98">
        <f>SUM(Q48:Q48)*M47</f>
        <v>0</v>
      </c>
      <c r="V48" s="98">
        <f>SUM(R48:R48)*M47</f>
        <v>0</v>
      </c>
      <c r="W48" s="160">
        <f t="shared" si="0"/>
        <v>8.5000000000000006E-2</v>
      </c>
      <c r="X48" s="100"/>
      <c r="Y48" s="101"/>
      <c r="Z48" s="102"/>
      <c r="AA48" s="103"/>
      <c r="AB48" s="104"/>
      <c r="AC48" s="105"/>
      <c r="AD48" s="106"/>
      <c r="AE48" s="107"/>
      <c r="AF48" s="108"/>
      <c r="AG48" s="109"/>
      <c r="AH48" s="109"/>
      <c r="AI48" s="109"/>
      <c r="AJ48" s="110"/>
      <c r="AK48" s="124"/>
      <c r="AP48" s="126"/>
      <c r="AQ48" s="104"/>
      <c r="AS48" s="114" t="str">
        <f t="shared" si="2"/>
        <v>OK</v>
      </c>
    </row>
    <row r="49" spans="1:45" ht="30" customHeight="1" x14ac:dyDescent="0.3">
      <c r="A49" s="81"/>
      <c r="B49" s="82"/>
      <c r="C49" s="83"/>
      <c r="D49" s="84"/>
      <c r="E49" s="85"/>
      <c r="F49" s="86"/>
      <c r="G49" s="195"/>
      <c r="H49" s="88"/>
      <c r="I49" s="90"/>
      <c r="J49" s="90"/>
      <c r="K49" s="90"/>
      <c r="L49" s="161" t="s">
        <v>97</v>
      </c>
      <c r="M49" s="116">
        <v>0.2</v>
      </c>
      <c r="N49" s="127" t="s">
        <v>46</v>
      </c>
      <c r="O49" s="184">
        <v>0.25</v>
      </c>
      <c r="P49" s="184">
        <v>0.5</v>
      </c>
      <c r="Q49" s="184">
        <v>0.75</v>
      </c>
      <c r="R49" s="185">
        <v>1</v>
      </c>
      <c r="S49" s="128">
        <f>SUM(O49:O49)*M49</f>
        <v>0.05</v>
      </c>
      <c r="T49" s="129">
        <f>SUM(P49:P49)*M49</f>
        <v>0.1</v>
      </c>
      <c r="U49" s="129">
        <f>SUM(Q49:Q49)*M49</f>
        <v>0.15000000000000002</v>
      </c>
      <c r="V49" s="129">
        <f>SUM(R49:R49)*M49</f>
        <v>0.2</v>
      </c>
      <c r="W49" s="186">
        <f t="shared" si="0"/>
        <v>0.2</v>
      </c>
      <c r="X49" s="100"/>
      <c r="Y49" s="101"/>
      <c r="Z49" s="102"/>
      <c r="AA49" s="103"/>
      <c r="AB49" s="104"/>
      <c r="AC49" s="105"/>
      <c r="AD49" s="106"/>
      <c r="AE49" s="76"/>
      <c r="AF49" s="77" t="str">
        <f t="shared" ref="AF49" si="23">+IF(P50&gt;P49,"SUPERADA",IF(T50=T49,"EQUILIBRADA",IF(T50&lt;T49,"PARA MEJORAR")))</f>
        <v>PARA MEJORAR</v>
      </c>
      <c r="AG49" s="109"/>
      <c r="AH49" s="109"/>
      <c r="AI49" s="109"/>
      <c r="AJ49" s="110"/>
      <c r="AK49" s="124"/>
      <c r="AP49" s="126"/>
      <c r="AQ49" s="104"/>
      <c r="AS49" s="80" t="str">
        <f t="shared" si="2"/>
        <v>MAL</v>
      </c>
    </row>
    <row r="50" spans="1:45" ht="30" customHeight="1" thickBot="1" x14ac:dyDescent="0.35">
      <c r="A50" s="81"/>
      <c r="B50" s="82"/>
      <c r="C50" s="83"/>
      <c r="D50" s="84"/>
      <c r="E50" s="85"/>
      <c r="F50" s="86"/>
      <c r="G50" s="195"/>
      <c r="H50" s="88"/>
      <c r="I50" s="90"/>
      <c r="J50" s="90"/>
      <c r="K50" s="90"/>
      <c r="L50" s="157"/>
      <c r="M50" s="92"/>
      <c r="N50" s="93" t="s">
        <v>52</v>
      </c>
      <c r="O50" s="95">
        <v>0.19</v>
      </c>
      <c r="P50" s="95">
        <v>0.42499999999999999</v>
      </c>
      <c r="Q50" s="95">
        <v>0</v>
      </c>
      <c r="R50" s="96">
        <v>0</v>
      </c>
      <c r="S50" s="97">
        <f>SUM(O50:O50)*M49</f>
        <v>3.8000000000000006E-2</v>
      </c>
      <c r="T50" s="98">
        <f>SUM(P50:P50)*M49</f>
        <v>8.5000000000000006E-2</v>
      </c>
      <c r="U50" s="98">
        <f>SUM(Q50:Q50)*M49</f>
        <v>0</v>
      </c>
      <c r="V50" s="98">
        <f>SUM(R50:R50)*M49</f>
        <v>0</v>
      </c>
      <c r="W50" s="160">
        <f t="shared" si="0"/>
        <v>8.5000000000000006E-2</v>
      </c>
      <c r="X50" s="100"/>
      <c r="Y50" s="101"/>
      <c r="Z50" s="102"/>
      <c r="AA50" s="103"/>
      <c r="AB50" s="104"/>
      <c r="AC50" s="105"/>
      <c r="AD50" s="106"/>
      <c r="AE50" s="107"/>
      <c r="AF50" s="108"/>
      <c r="AG50" s="109"/>
      <c r="AH50" s="109"/>
      <c r="AI50" s="109"/>
      <c r="AJ50" s="110"/>
      <c r="AK50" s="124"/>
      <c r="AP50" s="126"/>
      <c r="AQ50" s="104"/>
      <c r="AS50" s="114" t="str">
        <f t="shared" si="2"/>
        <v>OK</v>
      </c>
    </row>
    <row r="51" spans="1:45" ht="30" customHeight="1" x14ac:dyDescent="0.3">
      <c r="A51" s="81"/>
      <c r="B51" s="82"/>
      <c r="C51" s="83"/>
      <c r="D51" s="84"/>
      <c r="E51" s="85"/>
      <c r="F51" s="86"/>
      <c r="G51" s="195"/>
      <c r="H51" s="88"/>
      <c r="I51" s="90"/>
      <c r="J51" s="90"/>
      <c r="K51" s="90"/>
      <c r="L51" s="161" t="s">
        <v>98</v>
      </c>
      <c r="M51" s="116">
        <v>0.2</v>
      </c>
      <c r="N51" s="127" t="s">
        <v>46</v>
      </c>
      <c r="O51" s="184">
        <v>0.25</v>
      </c>
      <c r="P51" s="184">
        <v>0.5</v>
      </c>
      <c r="Q51" s="184">
        <v>0.75</v>
      </c>
      <c r="R51" s="185">
        <v>1</v>
      </c>
      <c r="S51" s="128">
        <f>SUM(O51:O51)*M51</f>
        <v>0.05</v>
      </c>
      <c r="T51" s="129">
        <f>SUM(P51:P51)*M51</f>
        <v>0.1</v>
      </c>
      <c r="U51" s="129">
        <f>SUM(Q51:Q51)*M51</f>
        <v>0.15000000000000002</v>
      </c>
      <c r="V51" s="129">
        <f>SUM(R51:R51)*M51</f>
        <v>0.2</v>
      </c>
      <c r="W51" s="186">
        <f t="shared" si="0"/>
        <v>0.2</v>
      </c>
      <c r="X51" s="100"/>
      <c r="Y51" s="101"/>
      <c r="Z51" s="102"/>
      <c r="AA51" s="103"/>
      <c r="AB51" s="104"/>
      <c r="AC51" s="105"/>
      <c r="AD51" s="106"/>
      <c r="AE51" s="76"/>
      <c r="AF51" s="77" t="str">
        <f t="shared" ref="AF51" si="24">+IF(P52&gt;P51,"SUPERADA",IF(T52=T51,"EQUILIBRADA",IF(T52&lt;T51,"PARA MEJORAR")))</f>
        <v>PARA MEJORAR</v>
      </c>
      <c r="AG51" s="109"/>
      <c r="AH51" s="109"/>
      <c r="AI51" s="109"/>
      <c r="AJ51" s="110"/>
      <c r="AK51" s="124"/>
      <c r="AP51" s="126"/>
      <c r="AQ51" s="104"/>
      <c r="AS51" s="80" t="str">
        <f t="shared" si="2"/>
        <v>MAL</v>
      </c>
    </row>
    <row r="52" spans="1:45" ht="30" customHeight="1" thickBot="1" x14ac:dyDescent="0.35">
      <c r="A52" s="81"/>
      <c r="B52" s="82"/>
      <c r="C52" s="83"/>
      <c r="D52" s="84"/>
      <c r="E52" s="85"/>
      <c r="F52" s="86"/>
      <c r="G52" s="197"/>
      <c r="H52" s="132"/>
      <c r="I52" s="134"/>
      <c r="J52" s="134"/>
      <c r="K52" s="134"/>
      <c r="L52" s="166"/>
      <c r="M52" s="136"/>
      <c r="N52" s="137" t="s">
        <v>52</v>
      </c>
      <c r="O52" s="139">
        <v>0.19</v>
      </c>
      <c r="P52" s="139">
        <v>0.45</v>
      </c>
      <c r="Q52" s="139">
        <v>0</v>
      </c>
      <c r="R52" s="140">
        <v>0</v>
      </c>
      <c r="S52" s="198">
        <f>SUM(O52:O52)*M51</f>
        <v>3.8000000000000006E-2</v>
      </c>
      <c r="T52" s="196">
        <f>SUM(P52:P52)*M51</f>
        <v>9.0000000000000011E-2</v>
      </c>
      <c r="U52" s="196">
        <f>SUM(Q52:Q52)*M51</f>
        <v>0</v>
      </c>
      <c r="V52" s="196">
        <f>SUM(R52:R52)*M51</f>
        <v>0</v>
      </c>
      <c r="W52" s="199">
        <f t="shared" si="0"/>
        <v>9.0000000000000011E-2</v>
      </c>
      <c r="X52" s="144"/>
      <c r="Y52" s="145"/>
      <c r="Z52" s="146"/>
      <c r="AA52" s="147"/>
      <c r="AB52" s="148"/>
      <c r="AC52" s="105"/>
      <c r="AD52" s="106"/>
      <c r="AE52" s="107"/>
      <c r="AF52" s="108"/>
      <c r="AG52" s="150"/>
      <c r="AH52" s="109"/>
      <c r="AI52" s="109"/>
      <c r="AJ52" s="110"/>
      <c r="AK52" s="124"/>
      <c r="AP52" s="126"/>
      <c r="AQ52" s="148"/>
      <c r="AS52" s="114" t="str">
        <f t="shared" si="2"/>
        <v>OK</v>
      </c>
    </row>
    <row r="53" spans="1:45" ht="30" customHeight="1" x14ac:dyDescent="0.3">
      <c r="A53" s="81"/>
      <c r="B53" s="82"/>
      <c r="C53" s="83"/>
      <c r="D53" s="84"/>
      <c r="E53" s="85"/>
      <c r="F53" s="86"/>
      <c r="G53" s="193" t="s">
        <v>99</v>
      </c>
      <c r="H53" s="57">
        <v>7</v>
      </c>
      <c r="I53" s="194" t="s">
        <v>100</v>
      </c>
      <c r="J53" s="194" t="s">
        <v>101</v>
      </c>
      <c r="K53" s="59">
        <f>((O54*M53+O56*M55+O58*M57+O60*M59+O62*M61)/100%)</f>
        <v>0.24399999999999999</v>
      </c>
      <c r="L53" s="152" t="s">
        <v>102</v>
      </c>
      <c r="M53" s="61">
        <v>0.2</v>
      </c>
      <c r="N53" s="62" t="s">
        <v>46</v>
      </c>
      <c r="O53" s="64">
        <v>0.25</v>
      </c>
      <c r="P53" s="64">
        <v>0.5</v>
      </c>
      <c r="Q53" s="64">
        <v>0.75</v>
      </c>
      <c r="R53" s="65">
        <v>1</v>
      </c>
      <c r="S53" s="66">
        <f>SUM(O53:O53)*M53</f>
        <v>0.05</v>
      </c>
      <c r="T53" s="67">
        <f>SUM(P53:P53)*M53</f>
        <v>0.1</v>
      </c>
      <c r="U53" s="67">
        <f>SUM(Q53:Q53)*M53</f>
        <v>0.15000000000000002</v>
      </c>
      <c r="V53" s="67">
        <f>SUM(R53:R53)*M53</f>
        <v>0.2</v>
      </c>
      <c r="W53" s="155">
        <f t="shared" si="0"/>
        <v>0.2</v>
      </c>
      <c r="X53" s="69">
        <f>+S54+S56+S58+S60+S62</f>
        <v>0.24399999999999999</v>
      </c>
      <c r="Y53" s="70">
        <f>+T54+T56+T58+T60+T62</f>
        <v>0.5</v>
      </c>
      <c r="Z53" s="71">
        <f>+U54+U56+U58+U60+U62</f>
        <v>0</v>
      </c>
      <c r="AA53" s="72">
        <f>+V54+V56+V58+V60+V62</f>
        <v>0</v>
      </c>
      <c r="AB53" s="73">
        <f>+AA54+AA56+AA58+AA60+AA62</f>
        <v>0</v>
      </c>
      <c r="AC53" s="105"/>
      <c r="AD53" s="106"/>
      <c r="AE53" s="76"/>
      <c r="AF53" s="77" t="str">
        <f t="shared" ref="AF53" si="25">+IF(P54&gt;P53,"SUPERADA",IF(T54=T53,"EQUILIBRADA",IF(T54&lt;T53,"PARA MEJORAR")))</f>
        <v>EQUILIBRADA</v>
      </c>
      <c r="AG53" s="77" t="str">
        <f>IF(COUNTIF(AF53:AF62,"PARA MEJORAR")&gt;=1,"PARA MEJORAR","BIEN")</f>
        <v>BIEN</v>
      </c>
      <c r="AH53" s="109"/>
      <c r="AI53" s="109"/>
      <c r="AJ53" s="110"/>
      <c r="AK53" s="111"/>
      <c r="AL53" s="112"/>
      <c r="AM53" s="112"/>
      <c r="AN53" s="112"/>
      <c r="AO53" s="112"/>
      <c r="AP53" s="113"/>
      <c r="AQ53" s="73"/>
      <c r="AS53" s="80" t="str">
        <f t="shared" si="2"/>
        <v>MAL</v>
      </c>
    </row>
    <row r="54" spans="1:45" ht="30" customHeight="1" thickBot="1" x14ac:dyDescent="0.35">
      <c r="A54" s="81"/>
      <c r="B54" s="82"/>
      <c r="C54" s="83"/>
      <c r="D54" s="84"/>
      <c r="E54" s="85"/>
      <c r="F54" s="86"/>
      <c r="G54" s="195"/>
      <c r="H54" s="88"/>
      <c r="I54" s="90"/>
      <c r="J54" s="90"/>
      <c r="K54" s="90"/>
      <c r="L54" s="157"/>
      <c r="M54" s="92"/>
      <c r="N54" s="93" t="s">
        <v>52</v>
      </c>
      <c r="O54" s="95">
        <v>0.25</v>
      </c>
      <c r="P54" s="95">
        <v>0.5</v>
      </c>
      <c r="Q54" s="95">
        <v>0</v>
      </c>
      <c r="R54" s="96">
        <v>0</v>
      </c>
      <c r="S54" s="97">
        <f>SUM(O54:O54)*M53</f>
        <v>0.05</v>
      </c>
      <c r="T54" s="98">
        <f>SUM(P54:P54)*M53</f>
        <v>0.1</v>
      </c>
      <c r="U54" s="98">
        <f>SUM(Q54:Q54)*M53</f>
        <v>0</v>
      </c>
      <c r="V54" s="98">
        <f>SUM(R54:R54)*M53</f>
        <v>0</v>
      </c>
      <c r="W54" s="160">
        <f t="shared" si="0"/>
        <v>0.1</v>
      </c>
      <c r="X54" s="100"/>
      <c r="Y54" s="101"/>
      <c r="Z54" s="102"/>
      <c r="AA54" s="103"/>
      <c r="AB54" s="104"/>
      <c r="AC54" s="105"/>
      <c r="AD54" s="106"/>
      <c r="AE54" s="107"/>
      <c r="AF54" s="108"/>
      <c r="AG54" s="109"/>
      <c r="AH54" s="109"/>
      <c r="AI54" s="109"/>
      <c r="AJ54" s="110"/>
      <c r="AK54" s="124"/>
      <c r="AP54" s="126"/>
      <c r="AQ54" s="104"/>
      <c r="AS54" s="114" t="str">
        <f t="shared" si="2"/>
        <v>OK</v>
      </c>
    </row>
    <row r="55" spans="1:45" ht="30" customHeight="1" x14ac:dyDescent="0.3">
      <c r="A55" s="81"/>
      <c r="B55" s="82"/>
      <c r="C55" s="83"/>
      <c r="D55" s="84"/>
      <c r="E55" s="85"/>
      <c r="F55" s="86"/>
      <c r="G55" s="195"/>
      <c r="H55" s="88"/>
      <c r="I55" s="90"/>
      <c r="J55" s="90"/>
      <c r="K55" s="90"/>
      <c r="L55" s="161" t="s">
        <v>103</v>
      </c>
      <c r="M55" s="116">
        <v>0.2</v>
      </c>
      <c r="N55" s="127" t="s">
        <v>46</v>
      </c>
      <c r="O55" s="184">
        <v>0.25</v>
      </c>
      <c r="P55" s="184">
        <v>0.5</v>
      </c>
      <c r="Q55" s="184">
        <v>0.75</v>
      </c>
      <c r="R55" s="185">
        <v>1</v>
      </c>
      <c r="S55" s="128">
        <f>SUM(O55:O55)*M55</f>
        <v>0.05</v>
      </c>
      <c r="T55" s="129">
        <f>SUM(P55:P55)*M55</f>
        <v>0.1</v>
      </c>
      <c r="U55" s="129">
        <f>SUM(Q55:Q55)*M55</f>
        <v>0.15000000000000002</v>
      </c>
      <c r="V55" s="129">
        <f>SUM(R55:R55)*M55</f>
        <v>0.2</v>
      </c>
      <c r="W55" s="186">
        <f t="shared" si="0"/>
        <v>0.2</v>
      </c>
      <c r="X55" s="100"/>
      <c r="Y55" s="101"/>
      <c r="Z55" s="102"/>
      <c r="AA55" s="103"/>
      <c r="AB55" s="104"/>
      <c r="AC55" s="105"/>
      <c r="AD55" s="106"/>
      <c r="AE55" s="76"/>
      <c r="AF55" s="77" t="str">
        <f t="shared" ref="AF55" si="26">+IF(P56&gt;P55,"SUPERADA",IF(T56=T55,"EQUILIBRADA",IF(T56&lt;T55,"PARA MEJORAR")))</f>
        <v>EQUILIBRADA</v>
      </c>
      <c r="AG55" s="109"/>
      <c r="AH55" s="109"/>
      <c r="AI55" s="109"/>
      <c r="AJ55" s="110"/>
      <c r="AK55" s="124"/>
      <c r="AP55" s="126"/>
      <c r="AQ55" s="104"/>
      <c r="AS55" s="80" t="str">
        <f t="shared" si="2"/>
        <v>MAL</v>
      </c>
    </row>
    <row r="56" spans="1:45" ht="30" customHeight="1" thickBot="1" x14ac:dyDescent="0.35">
      <c r="A56" s="81"/>
      <c r="B56" s="82"/>
      <c r="C56" s="83"/>
      <c r="D56" s="84"/>
      <c r="E56" s="85"/>
      <c r="F56" s="86"/>
      <c r="G56" s="195"/>
      <c r="H56" s="88"/>
      <c r="I56" s="90"/>
      <c r="J56" s="90"/>
      <c r="K56" s="90"/>
      <c r="L56" s="157"/>
      <c r="M56" s="92"/>
      <c r="N56" s="93" t="s">
        <v>52</v>
      </c>
      <c r="O56" s="95">
        <v>0.22</v>
      </c>
      <c r="P56" s="95">
        <v>0.5</v>
      </c>
      <c r="Q56" s="95">
        <v>0</v>
      </c>
      <c r="R56" s="96">
        <v>0</v>
      </c>
      <c r="S56" s="97">
        <f>SUM(O56:O56)*M55</f>
        <v>4.4000000000000004E-2</v>
      </c>
      <c r="T56" s="98">
        <f>SUM(P56:P56)*M55</f>
        <v>0.1</v>
      </c>
      <c r="U56" s="98">
        <f>SUM(Q56:Q56)*M55</f>
        <v>0</v>
      </c>
      <c r="V56" s="98">
        <f>SUM(R56:R56)*M55</f>
        <v>0</v>
      </c>
      <c r="W56" s="160">
        <f t="shared" si="0"/>
        <v>0.1</v>
      </c>
      <c r="X56" s="100"/>
      <c r="Y56" s="101"/>
      <c r="Z56" s="102"/>
      <c r="AA56" s="103"/>
      <c r="AB56" s="104"/>
      <c r="AC56" s="105"/>
      <c r="AD56" s="106"/>
      <c r="AE56" s="107"/>
      <c r="AF56" s="108"/>
      <c r="AG56" s="109"/>
      <c r="AH56" s="109"/>
      <c r="AI56" s="109"/>
      <c r="AJ56" s="110"/>
      <c r="AK56" s="124"/>
      <c r="AP56" s="126"/>
      <c r="AQ56" s="104"/>
      <c r="AS56" s="114" t="str">
        <f t="shared" si="2"/>
        <v>OK</v>
      </c>
    </row>
    <row r="57" spans="1:45" ht="30" customHeight="1" x14ac:dyDescent="0.3">
      <c r="A57" s="81"/>
      <c r="B57" s="82"/>
      <c r="C57" s="83"/>
      <c r="D57" s="84"/>
      <c r="E57" s="85"/>
      <c r="F57" s="86"/>
      <c r="G57" s="195"/>
      <c r="H57" s="88"/>
      <c r="I57" s="90"/>
      <c r="J57" s="90"/>
      <c r="K57" s="90"/>
      <c r="L57" s="161" t="s">
        <v>104</v>
      </c>
      <c r="M57" s="116">
        <v>0.2</v>
      </c>
      <c r="N57" s="127" t="s">
        <v>46</v>
      </c>
      <c r="O57" s="184">
        <v>0.25</v>
      </c>
      <c r="P57" s="184">
        <v>0.5</v>
      </c>
      <c r="Q57" s="184">
        <v>0.75</v>
      </c>
      <c r="R57" s="185">
        <v>1</v>
      </c>
      <c r="S57" s="128">
        <f>SUM(O57:O57)*M57</f>
        <v>0.05</v>
      </c>
      <c r="T57" s="129">
        <f>SUM(P57:P57)*M57</f>
        <v>0.1</v>
      </c>
      <c r="U57" s="129">
        <f>SUM(Q57:Q57)*M57</f>
        <v>0.15000000000000002</v>
      </c>
      <c r="V57" s="129">
        <f>SUM(R57:R57)*M57</f>
        <v>0.2</v>
      </c>
      <c r="W57" s="186">
        <f t="shared" si="0"/>
        <v>0.2</v>
      </c>
      <c r="X57" s="100"/>
      <c r="Y57" s="101"/>
      <c r="Z57" s="102"/>
      <c r="AA57" s="103"/>
      <c r="AB57" s="104"/>
      <c r="AC57" s="105"/>
      <c r="AD57" s="106"/>
      <c r="AE57" s="76"/>
      <c r="AF57" s="77" t="str">
        <f t="shared" ref="AF57" si="27">+IF(P58&gt;P57,"SUPERADA",IF(T58=T57,"EQUILIBRADA",IF(T58&lt;T57,"PARA MEJORAR")))</f>
        <v>EQUILIBRADA</v>
      </c>
      <c r="AG57" s="109"/>
      <c r="AH57" s="109"/>
      <c r="AI57" s="109"/>
      <c r="AJ57" s="110"/>
      <c r="AK57" s="124"/>
      <c r="AP57" s="126"/>
      <c r="AQ57" s="104"/>
      <c r="AS57" s="80" t="str">
        <f t="shared" si="2"/>
        <v>MAL</v>
      </c>
    </row>
    <row r="58" spans="1:45" ht="30" customHeight="1" thickBot="1" x14ac:dyDescent="0.35">
      <c r="A58" s="81"/>
      <c r="B58" s="82"/>
      <c r="C58" s="83"/>
      <c r="D58" s="84"/>
      <c r="E58" s="85"/>
      <c r="F58" s="86"/>
      <c r="G58" s="195"/>
      <c r="H58" s="88"/>
      <c r="I58" s="90"/>
      <c r="J58" s="90"/>
      <c r="K58" s="90"/>
      <c r="L58" s="157"/>
      <c r="M58" s="92"/>
      <c r="N58" s="93" t="s">
        <v>52</v>
      </c>
      <c r="O58" s="95">
        <v>0.25</v>
      </c>
      <c r="P58" s="95">
        <v>0.5</v>
      </c>
      <c r="Q58" s="95">
        <v>0</v>
      </c>
      <c r="R58" s="96">
        <v>0</v>
      </c>
      <c r="S58" s="97">
        <f>SUM(O58:O58)*M57</f>
        <v>0.05</v>
      </c>
      <c r="T58" s="98">
        <f>SUM(P58:P58)*M57</f>
        <v>0.1</v>
      </c>
      <c r="U58" s="98">
        <f>SUM(Q58:Q58)*M57</f>
        <v>0</v>
      </c>
      <c r="V58" s="98">
        <f>SUM(R58:R58)*M57</f>
        <v>0</v>
      </c>
      <c r="W58" s="160">
        <f t="shared" si="0"/>
        <v>0.1</v>
      </c>
      <c r="X58" s="100"/>
      <c r="Y58" s="101"/>
      <c r="Z58" s="102"/>
      <c r="AA58" s="103"/>
      <c r="AB58" s="104"/>
      <c r="AC58" s="105"/>
      <c r="AD58" s="106"/>
      <c r="AE58" s="107"/>
      <c r="AF58" s="108"/>
      <c r="AG58" s="109"/>
      <c r="AH58" s="109"/>
      <c r="AI58" s="109"/>
      <c r="AJ58" s="110"/>
      <c r="AK58" s="124"/>
      <c r="AP58" s="126"/>
      <c r="AQ58" s="104"/>
      <c r="AS58" s="114" t="str">
        <f t="shared" si="2"/>
        <v>OK</v>
      </c>
    </row>
    <row r="59" spans="1:45" ht="30" customHeight="1" x14ac:dyDescent="0.3">
      <c r="A59" s="81"/>
      <c r="B59" s="82"/>
      <c r="C59" s="83"/>
      <c r="D59" s="84"/>
      <c r="E59" s="85"/>
      <c r="F59" s="86"/>
      <c r="G59" s="195"/>
      <c r="H59" s="88"/>
      <c r="I59" s="90"/>
      <c r="J59" s="90"/>
      <c r="K59" s="90"/>
      <c r="L59" s="161" t="s">
        <v>105</v>
      </c>
      <c r="M59" s="116">
        <v>0.2</v>
      </c>
      <c r="N59" s="127" t="s">
        <v>46</v>
      </c>
      <c r="O59" s="184">
        <v>0.25</v>
      </c>
      <c r="P59" s="184">
        <v>0.5</v>
      </c>
      <c r="Q59" s="184">
        <v>0.75</v>
      </c>
      <c r="R59" s="185">
        <v>1</v>
      </c>
      <c r="S59" s="128">
        <f>SUM(O59:O59)*M59</f>
        <v>0.05</v>
      </c>
      <c r="T59" s="129">
        <f>SUM(P59:P59)*M59</f>
        <v>0.1</v>
      </c>
      <c r="U59" s="129">
        <f>SUM(Q59:Q59)*M59</f>
        <v>0.15000000000000002</v>
      </c>
      <c r="V59" s="129">
        <f>SUM(R59:R59)*M59</f>
        <v>0.2</v>
      </c>
      <c r="W59" s="186">
        <f t="shared" si="0"/>
        <v>0.2</v>
      </c>
      <c r="X59" s="100"/>
      <c r="Y59" s="101"/>
      <c r="Z59" s="102"/>
      <c r="AA59" s="103"/>
      <c r="AB59" s="104"/>
      <c r="AC59" s="105"/>
      <c r="AD59" s="106"/>
      <c r="AE59" s="76"/>
      <c r="AF59" s="77" t="str">
        <f t="shared" ref="AF59" si="28">+IF(P60&gt;P59,"SUPERADA",IF(T60=T59,"EQUILIBRADA",IF(T60&lt;T59,"PARA MEJORAR")))</f>
        <v>EQUILIBRADA</v>
      </c>
      <c r="AG59" s="109"/>
      <c r="AH59" s="109"/>
      <c r="AI59" s="109"/>
      <c r="AJ59" s="110"/>
      <c r="AK59" s="124"/>
      <c r="AP59" s="126"/>
      <c r="AQ59" s="104"/>
      <c r="AS59" s="80" t="str">
        <f t="shared" si="2"/>
        <v>MAL</v>
      </c>
    </row>
    <row r="60" spans="1:45" ht="30" customHeight="1" thickBot="1" x14ac:dyDescent="0.35">
      <c r="A60" s="81"/>
      <c r="B60" s="82"/>
      <c r="C60" s="83"/>
      <c r="D60" s="84"/>
      <c r="E60" s="85"/>
      <c r="F60" s="86"/>
      <c r="G60" s="195"/>
      <c r="H60" s="88"/>
      <c r="I60" s="90"/>
      <c r="J60" s="90"/>
      <c r="K60" s="90"/>
      <c r="L60" s="157"/>
      <c r="M60" s="92"/>
      <c r="N60" s="93" t="s">
        <v>52</v>
      </c>
      <c r="O60" s="95">
        <v>0.25</v>
      </c>
      <c r="P60" s="95">
        <v>0.5</v>
      </c>
      <c r="Q60" s="95">
        <v>0</v>
      </c>
      <c r="R60" s="96">
        <v>0</v>
      </c>
      <c r="S60" s="97">
        <f>SUM(O60:O60)*M59</f>
        <v>0.05</v>
      </c>
      <c r="T60" s="98">
        <f>SUM(P60:P60)*M59</f>
        <v>0.1</v>
      </c>
      <c r="U60" s="98">
        <f>SUM(Q60:Q60)*M59</f>
        <v>0</v>
      </c>
      <c r="V60" s="98">
        <f>SUM(R60:R60)*M59</f>
        <v>0</v>
      </c>
      <c r="W60" s="160">
        <f t="shared" si="0"/>
        <v>0.1</v>
      </c>
      <c r="X60" s="100"/>
      <c r="Y60" s="101"/>
      <c r="Z60" s="102"/>
      <c r="AA60" s="103"/>
      <c r="AB60" s="104"/>
      <c r="AC60" s="105"/>
      <c r="AD60" s="106"/>
      <c r="AE60" s="107"/>
      <c r="AF60" s="108"/>
      <c r="AG60" s="109"/>
      <c r="AH60" s="109"/>
      <c r="AI60" s="109"/>
      <c r="AJ60" s="110"/>
      <c r="AK60" s="124"/>
      <c r="AP60" s="126"/>
      <c r="AQ60" s="104"/>
      <c r="AS60" s="114" t="str">
        <f t="shared" si="2"/>
        <v>OK</v>
      </c>
    </row>
    <row r="61" spans="1:45" ht="30" customHeight="1" x14ac:dyDescent="0.3">
      <c r="A61" s="81"/>
      <c r="B61" s="82"/>
      <c r="C61" s="83"/>
      <c r="D61" s="84"/>
      <c r="E61" s="85"/>
      <c r="F61" s="86"/>
      <c r="G61" s="195"/>
      <c r="H61" s="88"/>
      <c r="I61" s="90"/>
      <c r="J61" s="90"/>
      <c r="K61" s="90"/>
      <c r="L61" s="161" t="s">
        <v>106</v>
      </c>
      <c r="M61" s="116">
        <v>0.2</v>
      </c>
      <c r="N61" s="127" t="s">
        <v>46</v>
      </c>
      <c r="O61" s="184">
        <v>0.25</v>
      </c>
      <c r="P61" s="184">
        <v>0.5</v>
      </c>
      <c r="Q61" s="184">
        <v>0.75</v>
      </c>
      <c r="R61" s="185">
        <v>1</v>
      </c>
      <c r="S61" s="128">
        <f>SUM(O61:O61)*M61</f>
        <v>0.05</v>
      </c>
      <c r="T61" s="129">
        <f>SUM(P61:P61)*M61</f>
        <v>0.1</v>
      </c>
      <c r="U61" s="129">
        <f>SUM(Q61:Q61)*M61</f>
        <v>0.15000000000000002</v>
      </c>
      <c r="V61" s="129">
        <f>SUM(R61:R61)*M61</f>
        <v>0.2</v>
      </c>
      <c r="W61" s="186">
        <f t="shared" si="0"/>
        <v>0.2</v>
      </c>
      <c r="X61" s="100"/>
      <c r="Y61" s="101"/>
      <c r="Z61" s="102"/>
      <c r="AA61" s="103"/>
      <c r="AB61" s="104"/>
      <c r="AC61" s="105"/>
      <c r="AD61" s="106"/>
      <c r="AE61" s="76"/>
      <c r="AF61" s="77" t="str">
        <f t="shared" ref="AF61" si="29">+IF(P62&gt;P61,"SUPERADA",IF(T62=T61,"EQUILIBRADA",IF(T62&lt;T61,"PARA MEJORAR")))</f>
        <v>EQUILIBRADA</v>
      </c>
      <c r="AG61" s="109"/>
      <c r="AH61" s="109"/>
      <c r="AI61" s="109"/>
      <c r="AJ61" s="110"/>
      <c r="AK61" s="124"/>
      <c r="AP61" s="126"/>
      <c r="AQ61" s="104"/>
      <c r="AS61" s="80" t="str">
        <f t="shared" si="2"/>
        <v>MAL</v>
      </c>
    </row>
    <row r="62" spans="1:45" ht="30" customHeight="1" thickBot="1" x14ac:dyDescent="0.35">
      <c r="A62" s="81"/>
      <c r="B62" s="82"/>
      <c r="C62" s="83"/>
      <c r="D62" s="84"/>
      <c r="E62" s="85"/>
      <c r="F62" s="86"/>
      <c r="G62" s="197"/>
      <c r="H62" s="132"/>
      <c r="I62" s="134"/>
      <c r="J62" s="134"/>
      <c r="K62" s="134"/>
      <c r="L62" s="166"/>
      <c r="M62" s="136"/>
      <c r="N62" s="137" t="s">
        <v>52</v>
      </c>
      <c r="O62" s="139">
        <v>0.25</v>
      </c>
      <c r="P62" s="139">
        <v>0.5</v>
      </c>
      <c r="Q62" s="139">
        <v>0</v>
      </c>
      <c r="R62" s="140">
        <v>0</v>
      </c>
      <c r="S62" s="141">
        <f>SUM(O62:O62)*M61</f>
        <v>0.05</v>
      </c>
      <c r="T62" s="142">
        <f>SUM(P62:P62)*M61</f>
        <v>0.1</v>
      </c>
      <c r="U62" s="142">
        <f>SUM(Q62:Q62)*M61</f>
        <v>0</v>
      </c>
      <c r="V62" s="142">
        <f>SUM(R62:R62)*M61</f>
        <v>0</v>
      </c>
      <c r="W62" s="169">
        <f t="shared" si="0"/>
        <v>0.1</v>
      </c>
      <c r="X62" s="144"/>
      <c r="Y62" s="145"/>
      <c r="Z62" s="146"/>
      <c r="AA62" s="147"/>
      <c r="AB62" s="148"/>
      <c r="AC62" s="105"/>
      <c r="AD62" s="106"/>
      <c r="AE62" s="107"/>
      <c r="AF62" s="108"/>
      <c r="AG62" s="150"/>
      <c r="AH62" s="109"/>
      <c r="AI62" s="109"/>
      <c r="AJ62" s="110"/>
      <c r="AK62" s="124"/>
      <c r="AP62" s="126"/>
      <c r="AQ62" s="148"/>
      <c r="AS62" s="114" t="str">
        <f t="shared" si="2"/>
        <v>OK</v>
      </c>
    </row>
    <row r="63" spans="1:45" ht="30" customHeight="1" x14ac:dyDescent="0.3">
      <c r="A63" s="81"/>
      <c r="B63" s="82"/>
      <c r="C63" s="83"/>
      <c r="D63" s="84"/>
      <c r="E63" s="85"/>
      <c r="F63" s="86"/>
      <c r="G63" s="193" t="s">
        <v>107</v>
      </c>
      <c r="H63" s="57">
        <v>8</v>
      </c>
      <c r="I63" s="194" t="s">
        <v>108</v>
      </c>
      <c r="J63" s="194" t="s">
        <v>109</v>
      </c>
      <c r="K63" s="59">
        <f>((O64*M63+O66*M65)/100%)</f>
        <v>0.5625</v>
      </c>
      <c r="L63" s="171" t="s">
        <v>110</v>
      </c>
      <c r="M63" s="61">
        <v>0.5</v>
      </c>
      <c r="N63" s="62" t="s">
        <v>46</v>
      </c>
      <c r="O63" s="153">
        <v>1</v>
      </c>
      <c r="P63" s="153">
        <v>1</v>
      </c>
      <c r="Q63" s="153">
        <v>1</v>
      </c>
      <c r="R63" s="154">
        <v>1</v>
      </c>
      <c r="S63" s="121">
        <f>SUM(O63:O63)*M63</f>
        <v>0.5</v>
      </c>
      <c r="T63" s="122">
        <f>SUM(P63:P63)*M63</f>
        <v>0.5</v>
      </c>
      <c r="U63" s="122">
        <f>SUM(Q63:Q63)*M63</f>
        <v>0.5</v>
      </c>
      <c r="V63" s="122">
        <f>SUM(R63:R63)*M63</f>
        <v>0.5</v>
      </c>
      <c r="W63" s="164">
        <f>MAX(S63:V63)</f>
        <v>0.5</v>
      </c>
      <c r="X63" s="69">
        <f>+S64+S66</f>
        <v>0.5625</v>
      </c>
      <c r="Y63" s="70">
        <f>+T64+T66</f>
        <v>0.59</v>
      </c>
      <c r="Z63" s="71">
        <f>+U64+U66</f>
        <v>0</v>
      </c>
      <c r="AA63" s="72">
        <f>+V64+V66</f>
        <v>0</v>
      </c>
      <c r="AB63" s="73">
        <f>+AA64+AA66</f>
        <v>0</v>
      </c>
      <c r="AC63" s="105"/>
      <c r="AD63" s="75" t="s">
        <v>111</v>
      </c>
      <c r="AE63" s="76"/>
      <c r="AF63" s="77" t="str">
        <f t="shared" ref="AF63" si="30">+IF(P64&gt;P63,"SUPERADA",IF(T64=T63,"EQUILIBRADA",IF(T64&lt;T63,"PARA MEJORAR")))</f>
        <v>EQUILIBRADA</v>
      </c>
      <c r="AG63" s="77" t="str">
        <f>IF(COUNTIF(AF63:AF66,"PARA MEJORAR")&gt;=1,"PARA MEJORAR","BIEN")</f>
        <v>PARA MEJORAR</v>
      </c>
      <c r="AH63" s="109"/>
      <c r="AI63" s="109"/>
      <c r="AJ63" s="110"/>
      <c r="AK63" s="111"/>
      <c r="AL63" s="112"/>
      <c r="AM63" s="112"/>
      <c r="AN63" s="112"/>
      <c r="AO63" s="112"/>
      <c r="AP63" s="113"/>
      <c r="AQ63" s="73"/>
      <c r="AS63" s="80" t="str">
        <f t="shared" si="2"/>
        <v>OK</v>
      </c>
    </row>
    <row r="64" spans="1:45" ht="30" customHeight="1" thickBot="1" x14ac:dyDescent="0.35">
      <c r="A64" s="81"/>
      <c r="B64" s="82"/>
      <c r="C64" s="83"/>
      <c r="D64" s="84"/>
      <c r="E64" s="85"/>
      <c r="F64" s="86"/>
      <c r="G64" s="195"/>
      <c r="H64" s="88"/>
      <c r="I64" s="200"/>
      <c r="J64" s="200"/>
      <c r="K64" s="90"/>
      <c r="L64" s="173"/>
      <c r="M64" s="92"/>
      <c r="N64" s="93" t="s">
        <v>52</v>
      </c>
      <c r="O64" s="158">
        <v>1</v>
      </c>
      <c r="P64" s="158">
        <v>1</v>
      </c>
      <c r="Q64" s="158">
        <v>0</v>
      </c>
      <c r="R64" s="159">
        <v>0</v>
      </c>
      <c r="S64" s="97">
        <f>SUM(O64:O64)*M63</f>
        <v>0.5</v>
      </c>
      <c r="T64" s="98">
        <f>SUM(P64:P64)*M63</f>
        <v>0.5</v>
      </c>
      <c r="U64" s="98">
        <f>SUM(Q64:Q64)*M63</f>
        <v>0</v>
      </c>
      <c r="V64" s="98">
        <f>SUM(R64:R64)*M63</f>
        <v>0</v>
      </c>
      <c r="W64" s="160">
        <f>MAX(S64:V64)</f>
        <v>0.5</v>
      </c>
      <c r="X64" s="100"/>
      <c r="Y64" s="101"/>
      <c r="Z64" s="102"/>
      <c r="AA64" s="103"/>
      <c r="AB64" s="104"/>
      <c r="AC64" s="105"/>
      <c r="AD64" s="106"/>
      <c r="AE64" s="107"/>
      <c r="AF64" s="108"/>
      <c r="AG64" s="109"/>
      <c r="AH64" s="109"/>
      <c r="AI64" s="109"/>
      <c r="AJ64" s="110"/>
      <c r="AK64" s="124"/>
      <c r="AP64" s="126"/>
      <c r="AQ64" s="104"/>
      <c r="AS64" s="114" t="str">
        <f t="shared" si="2"/>
        <v>OK</v>
      </c>
    </row>
    <row r="65" spans="1:45" ht="30" customHeight="1" x14ac:dyDescent="0.3">
      <c r="A65" s="81"/>
      <c r="B65" s="82"/>
      <c r="C65" s="83"/>
      <c r="D65" s="84"/>
      <c r="E65" s="85"/>
      <c r="F65" s="86"/>
      <c r="G65" s="195"/>
      <c r="H65" s="88"/>
      <c r="I65" s="201" t="s">
        <v>112</v>
      </c>
      <c r="J65" s="201" t="s">
        <v>113</v>
      </c>
      <c r="K65" s="90"/>
      <c r="L65" s="174" t="s">
        <v>114</v>
      </c>
      <c r="M65" s="116">
        <v>0.5</v>
      </c>
      <c r="N65" s="117" t="s">
        <v>46</v>
      </c>
      <c r="O65" s="162">
        <v>0.25</v>
      </c>
      <c r="P65" s="162">
        <v>0.45</v>
      </c>
      <c r="Q65" s="162">
        <v>0.72</v>
      </c>
      <c r="R65" s="163">
        <v>1</v>
      </c>
      <c r="S65" s="121">
        <f>SUM(O65:O65)*M65</f>
        <v>0.125</v>
      </c>
      <c r="T65" s="122">
        <f>SUM(P65:P65)*M65</f>
        <v>0.22500000000000001</v>
      </c>
      <c r="U65" s="122">
        <f>SUM(Q65:Q65)*M65</f>
        <v>0.36</v>
      </c>
      <c r="V65" s="122">
        <f>SUM(R65:R65)*M65</f>
        <v>0.5</v>
      </c>
      <c r="W65" s="164">
        <f>MAX(S65:V65)</f>
        <v>0.5</v>
      </c>
      <c r="X65" s="100"/>
      <c r="Y65" s="101"/>
      <c r="Z65" s="102"/>
      <c r="AA65" s="103"/>
      <c r="AB65" s="104"/>
      <c r="AC65" s="105"/>
      <c r="AD65" s="106"/>
      <c r="AE65" s="76"/>
      <c r="AF65" s="77" t="str">
        <f t="shared" ref="AF65" si="31">+IF(P66&gt;P65,"SUPERADA",IF(T66=T65,"EQUILIBRADA",IF(T66&lt;T65,"PARA MEJORAR")))</f>
        <v>PARA MEJORAR</v>
      </c>
      <c r="AG65" s="109"/>
      <c r="AH65" s="109"/>
      <c r="AI65" s="109"/>
      <c r="AJ65" s="110"/>
      <c r="AK65" s="124"/>
      <c r="AP65" s="126"/>
      <c r="AQ65" s="104"/>
      <c r="AS65" s="80" t="str">
        <f t="shared" si="2"/>
        <v>MAL</v>
      </c>
    </row>
    <row r="66" spans="1:45" ht="30" customHeight="1" thickBot="1" x14ac:dyDescent="0.35">
      <c r="A66" s="81"/>
      <c r="B66" s="82"/>
      <c r="C66" s="187"/>
      <c r="D66" s="188"/>
      <c r="E66" s="189"/>
      <c r="F66" s="190"/>
      <c r="G66" s="197"/>
      <c r="H66" s="132"/>
      <c r="I66" s="134"/>
      <c r="J66" s="134"/>
      <c r="K66" s="134"/>
      <c r="L66" s="176"/>
      <c r="M66" s="136"/>
      <c r="N66" s="137" t="s">
        <v>52</v>
      </c>
      <c r="O66" s="167">
        <v>0.125</v>
      </c>
      <c r="P66" s="167">
        <v>0.18</v>
      </c>
      <c r="Q66" s="167">
        <v>0</v>
      </c>
      <c r="R66" s="168">
        <v>0</v>
      </c>
      <c r="S66" s="141">
        <f>SUM(O66:O66)*M65</f>
        <v>6.25E-2</v>
      </c>
      <c r="T66" s="142">
        <f>SUM(P66:P66)*M65</f>
        <v>0.09</v>
      </c>
      <c r="U66" s="142">
        <f>SUM(Q66:Q66)*M65</f>
        <v>0</v>
      </c>
      <c r="V66" s="142">
        <f>SUM(R66:R66)*M65</f>
        <v>0</v>
      </c>
      <c r="W66" s="169">
        <f>MAX(S66:V66)</f>
        <v>0.09</v>
      </c>
      <c r="X66" s="144"/>
      <c r="Y66" s="145"/>
      <c r="Z66" s="146"/>
      <c r="AA66" s="147"/>
      <c r="AB66" s="148"/>
      <c r="AC66" s="105"/>
      <c r="AD66" s="149"/>
      <c r="AE66" s="107"/>
      <c r="AF66" s="108"/>
      <c r="AG66" s="150"/>
      <c r="AH66" s="150"/>
      <c r="AI66" s="109"/>
      <c r="AJ66" s="110"/>
      <c r="AK66" s="124"/>
      <c r="AP66" s="126"/>
      <c r="AQ66" s="148"/>
      <c r="AS66" s="114" t="str">
        <f t="shared" si="2"/>
        <v>OK</v>
      </c>
    </row>
    <row r="67" spans="1:45" ht="30" customHeight="1" x14ac:dyDescent="0.3">
      <c r="A67" s="81"/>
      <c r="B67" s="82"/>
      <c r="C67" s="52">
        <v>3</v>
      </c>
      <c r="D67" s="53" t="s">
        <v>115</v>
      </c>
      <c r="E67" s="54">
        <v>3</v>
      </c>
      <c r="F67" s="55" t="s">
        <v>116</v>
      </c>
      <c r="G67" s="170" t="s">
        <v>117</v>
      </c>
      <c r="H67" s="57">
        <v>9</v>
      </c>
      <c r="I67" s="151" t="s">
        <v>118</v>
      </c>
      <c r="J67" s="202" t="s">
        <v>119</v>
      </c>
      <c r="K67" s="203">
        <f>((P76*M75+P74*M73+P72*M71+P70*M69+P68*M67)/100%)</f>
        <v>0.38</v>
      </c>
      <c r="L67" s="152" t="s">
        <v>120</v>
      </c>
      <c r="M67" s="61">
        <v>0.25</v>
      </c>
      <c r="N67" s="62" t="s">
        <v>46</v>
      </c>
      <c r="O67" s="63">
        <v>0.3</v>
      </c>
      <c r="P67" s="64">
        <v>0.6</v>
      </c>
      <c r="Q67" s="64">
        <v>0.8</v>
      </c>
      <c r="R67" s="65">
        <v>1</v>
      </c>
      <c r="S67" s="66">
        <f>SUM(O67:O67)*M67</f>
        <v>7.4999999999999997E-2</v>
      </c>
      <c r="T67" s="67">
        <f>SUM(P67:P67)*M67</f>
        <v>0.15</v>
      </c>
      <c r="U67" s="67">
        <f>SUM(Q67:Q67)*M67</f>
        <v>0.2</v>
      </c>
      <c r="V67" s="67">
        <f>SUM(R67:R67)*M67</f>
        <v>0.25</v>
      </c>
      <c r="W67" s="68">
        <f t="shared" si="0"/>
        <v>0.25</v>
      </c>
      <c r="X67" s="69">
        <f>+S68+S70+S72+S74+S76</f>
        <v>0.15</v>
      </c>
      <c r="Y67" s="70">
        <f>+T68+T70+T72+T74+T76</f>
        <v>0.38</v>
      </c>
      <c r="Z67" s="71">
        <f>+U68+U70+U72+U74+U76</f>
        <v>0</v>
      </c>
      <c r="AA67" s="72">
        <f>+V68+V70+V72+V74+V76</f>
        <v>0</v>
      </c>
      <c r="AB67" s="73">
        <f>+AA68+AA70+AA72+AA74+AA76</f>
        <v>0</v>
      </c>
      <c r="AC67" s="105"/>
      <c r="AD67" s="75" t="s">
        <v>121</v>
      </c>
      <c r="AE67" s="76"/>
      <c r="AF67" s="77" t="str">
        <f t="shared" ref="AF67" si="32">+IF(P68&gt;P67,"SUPERADA",IF(T68=T67,"EQUILIBRADA",IF(T68&lt;T67,"PARA MEJORAR")))</f>
        <v>EQUILIBRADA</v>
      </c>
      <c r="AG67" s="77" t="str">
        <f>IF(COUNTIF(AF67:AF76,"PARA MEJORAR")&gt;=1,"PARA MEJORAR","BIEN")</f>
        <v>BIEN</v>
      </c>
      <c r="AH67" s="77" t="str">
        <f>IF(COUNTIF(AG67:AG76,"PARA MEJORAR")&gt;=1,"PARA MEJORAR","BIEN")</f>
        <v>BIEN</v>
      </c>
      <c r="AI67" s="109"/>
      <c r="AJ67" s="110"/>
      <c r="AK67" s="204"/>
      <c r="AL67" s="205"/>
      <c r="AM67" s="205"/>
      <c r="AN67" s="205"/>
      <c r="AO67" s="205"/>
      <c r="AP67" s="206"/>
      <c r="AQ67" s="73"/>
      <c r="AS67" s="80" t="str">
        <f t="shared" si="2"/>
        <v>MAL</v>
      </c>
    </row>
    <row r="68" spans="1:45" ht="30" customHeight="1" thickBot="1" x14ac:dyDescent="0.35">
      <c r="A68" s="81"/>
      <c r="B68" s="82"/>
      <c r="C68" s="83"/>
      <c r="D68" s="84"/>
      <c r="E68" s="85"/>
      <c r="F68" s="86"/>
      <c r="G68" s="172"/>
      <c r="H68" s="88"/>
      <c r="I68" s="156"/>
      <c r="J68" s="207"/>
      <c r="K68" s="156"/>
      <c r="L68" s="157"/>
      <c r="M68" s="92"/>
      <c r="N68" s="93" t="s">
        <v>52</v>
      </c>
      <c r="O68" s="94">
        <v>0.3</v>
      </c>
      <c r="P68" s="95">
        <v>0.6</v>
      </c>
      <c r="Q68" s="95">
        <v>0</v>
      </c>
      <c r="R68" s="96">
        <v>0</v>
      </c>
      <c r="S68" s="97">
        <f>SUM(O68:O68)*M67</f>
        <v>7.4999999999999997E-2</v>
      </c>
      <c r="T68" s="98">
        <f>SUM(P68:P68)*M67</f>
        <v>0.15</v>
      </c>
      <c r="U68" s="98">
        <f>SUM(Q68:Q68)*M67</f>
        <v>0</v>
      </c>
      <c r="V68" s="98">
        <f>SUM(R68:R68)*M67</f>
        <v>0</v>
      </c>
      <c r="W68" s="99">
        <f t="shared" si="0"/>
        <v>0.15</v>
      </c>
      <c r="X68" s="100"/>
      <c r="Y68" s="101"/>
      <c r="Z68" s="102"/>
      <c r="AA68" s="103"/>
      <c r="AB68" s="104"/>
      <c r="AC68" s="105"/>
      <c r="AD68" s="106"/>
      <c r="AE68" s="107"/>
      <c r="AF68" s="108"/>
      <c r="AG68" s="109"/>
      <c r="AH68" s="109"/>
      <c r="AI68" s="109"/>
      <c r="AJ68" s="110"/>
      <c r="AK68" s="124"/>
      <c r="AP68" s="126"/>
      <c r="AQ68" s="104"/>
      <c r="AS68" s="114" t="str">
        <f t="shared" si="2"/>
        <v>OK</v>
      </c>
    </row>
    <row r="69" spans="1:45" ht="30" customHeight="1" x14ac:dyDescent="0.3">
      <c r="A69" s="81"/>
      <c r="B69" s="82"/>
      <c r="C69" s="83"/>
      <c r="D69" s="84"/>
      <c r="E69" s="85"/>
      <c r="F69" s="86"/>
      <c r="G69" s="172"/>
      <c r="H69" s="88"/>
      <c r="I69" s="156"/>
      <c r="J69" s="207"/>
      <c r="K69" s="156"/>
      <c r="L69" s="161" t="s">
        <v>122</v>
      </c>
      <c r="M69" s="116">
        <v>0.25</v>
      </c>
      <c r="N69" s="127" t="s">
        <v>46</v>
      </c>
      <c r="O69" s="208">
        <v>0.3</v>
      </c>
      <c r="P69" s="184">
        <v>0.6</v>
      </c>
      <c r="Q69" s="184">
        <v>0.8</v>
      </c>
      <c r="R69" s="185">
        <v>1</v>
      </c>
      <c r="S69" s="128">
        <f>SUM(O69:O69)*M69</f>
        <v>7.4999999999999997E-2</v>
      </c>
      <c r="T69" s="129">
        <f>SUM(P69:P69)*M69</f>
        <v>0.15</v>
      </c>
      <c r="U69" s="129">
        <f>SUM(Q69:Q69)*M69</f>
        <v>0.2</v>
      </c>
      <c r="V69" s="129">
        <f>SUM(R69:R69)*M69</f>
        <v>0.25</v>
      </c>
      <c r="W69" s="130">
        <f t="shared" si="0"/>
        <v>0.25</v>
      </c>
      <c r="X69" s="100"/>
      <c r="Y69" s="101"/>
      <c r="Z69" s="102"/>
      <c r="AA69" s="103"/>
      <c r="AB69" s="104"/>
      <c r="AC69" s="105"/>
      <c r="AD69" s="106"/>
      <c r="AE69" s="76"/>
      <c r="AF69" s="77" t="str">
        <f t="shared" ref="AF69" si="33">+IF(P70&gt;P69,"SUPERADA",IF(T70=T69,"EQUILIBRADA",IF(T70&lt;T69,"PARA MEJORAR")))</f>
        <v>EQUILIBRADA</v>
      </c>
      <c r="AG69" s="109"/>
      <c r="AH69" s="109"/>
      <c r="AI69" s="109"/>
      <c r="AJ69" s="110"/>
      <c r="AK69" s="124"/>
      <c r="AP69" s="126"/>
      <c r="AQ69" s="104"/>
      <c r="AS69" s="80" t="str">
        <f t="shared" si="2"/>
        <v>MAL</v>
      </c>
    </row>
    <row r="70" spans="1:45" ht="30" customHeight="1" thickBot="1" x14ac:dyDescent="0.35">
      <c r="A70" s="81"/>
      <c r="B70" s="82"/>
      <c r="C70" s="83"/>
      <c r="D70" s="84"/>
      <c r="E70" s="85"/>
      <c r="F70" s="86"/>
      <c r="G70" s="172"/>
      <c r="H70" s="88"/>
      <c r="I70" s="156"/>
      <c r="J70" s="207"/>
      <c r="K70" s="156"/>
      <c r="L70" s="157"/>
      <c r="M70" s="92"/>
      <c r="N70" s="93" t="s">
        <v>52</v>
      </c>
      <c r="O70" s="94">
        <v>0.3</v>
      </c>
      <c r="P70" s="95">
        <v>0.6</v>
      </c>
      <c r="Q70" s="95">
        <v>0</v>
      </c>
      <c r="R70" s="96">
        <v>0</v>
      </c>
      <c r="S70" s="97">
        <f>SUM(O70:O70)*M69</f>
        <v>7.4999999999999997E-2</v>
      </c>
      <c r="T70" s="98">
        <f>SUM(P70:P70)*M69</f>
        <v>0.15</v>
      </c>
      <c r="U70" s="98">
        <f>SUM(Q70:Q70)*M69</f>
        <v>0</v>
      </c>
      <c r="V70" s="98">
        <f>SUM(R70:R70)*M69</f>
        <v>0</v>
      </c>
      <c r="W70" s="99">
        <f t="shared" si="0"/>
        <v>0.15</v>
      </c>
      <c r="X70" s="100"/>
      <c r="Y70" s="101"/>
      <c r="Z70" s="102"/>
      <c r="AA70" s="103"/>
      <c r="AB70" s="104"/>
      <c r="AC70" s="105"/>
      <c r="AD70" s="106"/>
      <c r="AE70" s="107"/>
      <c r="AF70" s="108"/>
      <c r="AG70" s="109"/>
      <c r="AH70" s="109"/>
      <c r="AI70" s="109"/>
      <c r="AJ70" s="110"/>
      <c r="AK70" s="124"/>
      <c r="AP70" s="126"/>
      <c r="AQ70" s="104"/>
      <c r="AS70" s="114" t="str">
        <f t="shared" si="2"/>
        <v>OK</v>
      </c>
    </row>
    <row r="71" spans="1:45" ht="30" customHeight="1" x14ac:dyDescent="0.3">
      <c r="A71" s="81"/>
      <c r="B71" s="82"/>
      <c r="C71" s="83"/>
      <c r="D71" s="84"/>
      <c r="E71" s="85"/>
      <c r="F71" s="86"/>
      <c r="G71" s="172"/>
      <c r="H71" s="88"/>
      <c r="I71" s="156"/>
      <c r="J71" s="207"/>
      <c r="K71" s="156"/>
      <c r="L71" s="161" t="s">
        <v>123</v>
      </c>
      <c r="M71" s="116">
        <v>0.1</v>
      </c>
      <c r="N71" s="127" t="s">
        <v>46</v>
      </c>
      <c r="O71" s="208">
        <v>0</v>
      </c>
      <c r="P71" s="184">
        <v>0</v>
      </c>
      <c r="Q71" s="184">
        <v>0.2</v>
      </c>
      <c r="R71" s="185">
        <v>1</v>
      </c>
      <c r="S71" s="128">
        <f>SUM(O71:O71)*M71</f>
        <v>0</v>
      </c>
      <c r="T71" s="129">
        <f>SUM(P71:P71)*M71</f>
        <v>0</v>
      </c>
      <c r="U71" s="129">
        <f>SUM(Q71:Q71)*M71</f>
        <v>2.0000000000000004E-2</v>
      </c>
      <c r="V71" s="129">
        <f>SUM(R71:R71)*M71</f>
        <v>0.1</v>
      </c>
      <c r="W71" s="130">
        <f t="shared" si="0"/>
        <v>0.1</v>
      </c>
      <c r="X71" s="100"/>
      <c r="Y71" s="101"/>
      <c r="Z71" s="102"/>
      <c r="AA71" s="103"/>
      <c r="AB71" s="104"/>
      <c r="AC71" s="105"/>
      <c r="AD71" s="106"/>
      <c r="AE71" s="76"/>
      <c r="AF71" s="77" t="str">
        <f t="shared" ref="AF71" si="34">+IF(P72&gt;P71,"SUPERADA",IF(T72=T71,"EQUILIBRADA",IF(T72&lt;T71,"PARA MEJORAR")))</f>
        <v>EQUILIBRADA</v>
      </c>
      <c r="AG71" s="109"/>
      <c r="AH71" s="109"/>
      <c r="AI71" s="109"/>
      <c r="AJ71" s="110"/>
      <c r="AK71" s="124"/>
      <c r="AP71" s="126"/>
      <c r="AQ71" s="104"/>
      <c r="AS71" s="80" t="str">
        <f t="shared" si="2"/>
        <v>MAL</v>
      </c>
    </row>
    <row r="72" spans="1:45" ht="30" customHeight="1" thickBot="1" x14ac:dyDescent="0.35">
      <c r="A72" s="81"/>
      <c r="B72" s="82"/>
      <c r="C72" s="83"/>
      <c r="D72" s="84"/>
      <c r="E72" s="85"/>
      <c r="F72" s="86"/>
      <c r="G72" s="172"/>
      <c r="H72" s="88"/>
      <c r="I72" s="156"/>
      <c r="J72" s="207"/>
      <c r="K72" s="156"/>
      <c r="L72" s="157"/>
      <c r="M72" s="92"/>
      <c r="N72" s="93" t="s">
        <v>52</v>
      </c>
      <c r="O72" s="94">
        <v>0</v>
      </c>
      <c r="P72" s="95">
        <v>0</v>
      </c>
      <c r="Q72" s="95">
        <v>0</v>
      </c>
      <c r="R72" s="96">
        <v>0</v>
      </c>
      <c r="S72" s="97">
        <f>SUM(O72:O72)*M71</f>
        <v>0</v>
      </c>
      <c r="T72" s="98">
        <f>SUM(P72:P72)*M71</f>
        <v>0</v>
      </c>
      <c r="U72" s="98">
        <f>SUM(Q72:Q72)*M71</f>
        <v>0</v>
      </c>
      <c r="V72" s="98">
        <f>SUM(R72:R72)*M71</f>
        <v>0</v>
      </c>
      <c r="W72" s="99">
        <f t="shared" si="0"/>
        <v>0</v>
      </c>
      <c r="X72" s="100"/>
      <c r="Y72" s="101"/>
      <c r="Z72" s="102"/>
      <c r="AA72" s="103"/>
      <c r="AB72" s="104"/>
      <c r="AC72" s="105"/>
      <c r="AD72" s="106"/>
      <c r="AE72" s="107"/>
      <c r="AF72" s="108"/>
      <c r="AG72" s="109"/>
      <c r="AH72" s="109"/>
      <c r="AI72" s="109"/>
      <c r="AJ72" s="110"/>
      <c r="AK72" s="124"/>
      <c r="AP72" s="126"/>
      <c r="AQ72" s="104"/>
      <c r="AS72" s="114" t="str">
        <f t="shared" ref="AS72:AS135" si="35">IF(W72=T72,"OK","MAL")</f>
        <v>OK</v>
      </c>
    </row>
    <row r="73" spans="1:45" ht="30" customHeight="1" x14ac:dyDescent="0.3">
      <c r="A73" s="81"/>
      <c r="B73" s="82"/>
      <c r="C73" s="83"/>
      <c r="D73" s="84"/>
      <c r="E73" s="85"/>
      <c r="F73" s="86"/>
      <c r="G73" s="172"/>
      <c r="H73" s="88"/>
      <c r="I73" s="156"/>
      <c r="J73" s="207"/>
      <c r="K73" s="156"/>
      <c r="L73" s="161" t="s">
        <v>124</v>
      </c>
      <c r="M73" s="116">
        <v>0.25</v>
      </c>
      <c r="N73" s="127" t="s">
        <v>46</v>
      </c>
      <c r="O73" s="208">
        <v>0.2</v>
      </c>
      <c r="P73" s="184">
        <v>0.2</v>
      </c>
      <c r="Q73" s="184">
        <v>1</v>
      </c>
      <c r="R73" s="185">
        <v>1</v>
      </c>
      <c r="S73" s="128">
        <f>SUM(O73:O73)*M73</f>
        <v>0.05</v>
      </c>
      <c r="T73" s="129">
        <f>SUM(P73:P73)*M73</f>
        <v>0.05</v>
      </c>
      <c r="U73" s="129">
        <f>SUM(Q73:Q73)*M73</f>
        <v>0.25</v>
      </c>
      <c r="V73" s="129">
        <f>SUM(R73:R73)*M73</f>
        <v>0.25</v>
      </c>
      <c r="W73" s="130">
        <f t="shared" si="0"/>
        <v>0.25</v>
      </c>
      <c r="X73" s="100"/>
      <c r="Y73" s="101"/>
      <c r="Z73" s="102"/>
      <c r="AA73" s="103"/>
      <c r="AB73" s="104"/>
      <c r="AC73" s="105"/>
      <c r="AD73" s="106"/>
      <c r="AE73" s="76"/>
      <c r="AF73" s="77" t="str">
        <f t="shared" ref="AF73" si="36">+IF(P74&gt;P73,"SUPERADA",IF(T74=T73,"EQUILIBRADA",IF(T74&lt;T73,"PARA MEJORAR")))</f>
        <v>EQUILIBRADA</v>
      </c>
      <c r="AG73" s="109"/>
      <c r="AH73" s="109"/>
      <c r="AI73" s="109"/>
      <c r="AJ73" s="110"/>
      <c r="AK73" s="124"/>
      <c r="AP73" s="126"/>
      <c r="AQ73" s="104"/>
      <c r="AS73" s="80" t="str">
        <f t="shared" si="35"/>
        <v>MAL</v>
      </c>
    </row>
    <row r="74" spans="1:45" ht="30" customHeight="1" thickBot="1" x14ac:dyDescent="0.35">
      <c r="A74" s="81"/>
      <c r="B74" s="82"/>
      <c r="C74" s="83"/>
      <c r="D74" s="84"/>
      <c r="E74" s="85"/>
      <c r="F74" s="86"/>
      <c r="G74" s="172"/>
      <c r="H74" s="88"/>
      <c r="I74" s="156"/>
      <c r="J74" s="207"/>
      <c r="K74" s="156"/>
      <c r="L74" s="157"/>
      <c r="M74" s="92"/>
      <c r="N74" s="93" t="s">
        <v>52</v>
      </c>
      <c r="O74" s="94">
        <v>0</v>
      </c>
      <c r="P74" s="95">
        <v>0.2</v>
      </c>
      <c r="Q74" s="95">
        <v>0</v>
      </c>
      <c r="R74" s="96">
        <v>0</v>
      </c>
      <c r="S74" s="97">
        <f>SUM(O74:O74)*M73</f>
        <v>0</v>
      </c>
      <c r="T74" s="98">
        <f>SUM(P74:P74)*M73</f>
        <v>0.05</v>
      </c>
      <c r="U74" s="98">
        <f>SUM(Q74:Q74)*M73</f>
        <v>0</v>
      </c>
      <c r="V74" s="98">
        <f>SUM(R74:R74)*M73</f>
        <v>0</v>
      </c>
      <c r="W74" s="99">
        <f t="shared" si="0"/>
        <v>0.05</v>
      </c>
      <c r="X74" s="100"/>
      <c r="Y74" s="101"/>
      <c r="Z74" s="102"/>
      <c r="AA74" s="103"/>
      <c r="AB74" s="104"/>
      <c r="AC74" s="105"/>
      <c r="AD74" s="106"/>
      <c r="AE74" s="107"/>
      <c r="AF74" s="108"/>
      <c r="AG74" s="109"/>
      <c r="AH74" s="109"/>
      <c r="AI74" s="109"/>
      <c r="AJ74" s="110"/>
      <c r="AK74" s="124"/>
      <c r="AP74" s="126"/>
      <c r="AQ74" s="104"/>
      <c r="AS74" s="114" t="str">
        <f t="shared" si="35"/>
        <v>OK</v>
      </c>
    </row>
    <row r="75" spans="1:45" ht="30" customHeight="1" x14ac:dyDescent="0.3">
      <c r="A75" s="81"/>
      <c r="B75" s="82"/>
      <c r="C75" s="83"/>
      <c r="D75" s="84"/>
      <c r="E75" s="85"/>
      <c r="F75" s="86"/>
      <c r="G75" s="172"/>
      <c r="H75" s="88"/>
      <c r="I75" s="156"/>
      <c r="J75" s="207"/>
      <c r="K75" s="156"/>
      <c r="L75" s="161" t="s">
        <v>125</v>
      </c>
      <c r="M75" s="116">
        <v>0.15</v>
      </c>
      <c r="N75" s="127" t="s">
        <v>46</v>
      </c>
      <c r="O75" s="208">
        <v>0.2</v>
      </c>
      <c r="P75" s="184">
        <v>0.2</v>
      </c>
      <c r="Q75" s="184">
        <v>1</v>
      </c>
      <c r="R75" s="185">
        <v>1</v>
      </c>
      <c r="S75" s="128">
        <f>SUM(O75:O75)*M75</f>
        <v>0.03</v>
      </c>
      <c r="T75" s="129">
        <f>SUM(P75:P75)*M75</f>
        <v>0.03</v>
      </c>
      <c r="U75" s="129">
        <f>SUM(Q75:Q75)*M75</f>
        <v>0.15</v>
      </c>
      <c r="V75" s="129">
        <f>SUM(R75:R75)*M75</f>
        <v>0.15</v>
      </c>
      <c r="W75" s="130">
        <f t="shared" si="0"/>
        <v>0.15</v>
      </c>
      <c r="X75" s="100"/>
      <c r="Y75" s="101"/>
      <c r="Z75" s="102"/>
      <c r="AA75" s="103"/>
      <c r="AB75" s="104"/>
      <c r="AC75" s="105"/>
      <c r="AD75" s="106"/>
      <c r="AE75" s="76"/>
      <c r="AF75" s="77" t="str">
        <f t="shared" ref="AF75" si="37">+IF(P76&gt;P75,"SUPERADA",IF(T76=T75,"EQUILIBRADA",IF(T76&lt;T75,"PARA MEJORAR")))</f>
        <v>EQUILIBRADA</v>
      </c>
      <c r="AG75" s="109"/>
      <c r="AH75" s="109"/>
      <c r="AI75" s="109"/>
      <c r="AJ75" s="110"/>
      <c r="AK75" s="124"/>
      <c r="AP75" s="126"/>
      <c r="AQ75" s="104"/>
      <c r="AS75" s="80" t="str">
        <f t="shared" si="35"/>
        <v>MAL</v>
      </c>
    </row>
    <row r="76" spans="1:45" ht="30" customHeight="1" thickBot="1" x14ac:dyDescent="0.35">
      <c r="A76" s="81"/>
      <c r="B76" s="82"/>
      <c r="C76" s="83"/>
      <c r="D76" s="84"/>
      <c r="E76" s="85"/>
      <c r="F76" s="86"/>
      <c r="G76" s="175"/>
      <c r="H76" s="132"/>
      <c r="I76" s="165"/>
      <c r="J76" s="209"/>
      <c r="K76" s="210"/>
      <c r="L76" s="166"/>
      <c r="M76" s="136"/>
      <c r="N76" s="93" t="s">
        <v>52</v>
      </c>
      <c r="O76" s="211">
        <v>0</v>
      </c>
      <c r="P76" s="212">
        <v>0.2</v>
      </c>
      <c r="Q76" s="212">
        <v>0</v>
      </c>
      <c r="R76" s="213">
        <v>0</v>
      </c>
      <c r="S76" s="214">
        <f>SUM(O76:O76)*M75</f>
        <v>0</v>
      </c>
      <c r="T76" s="215">
        <f>SUM(P76:P76)*M75</f>
        <v>0.03</v>
      </c>
      <c r="U76" s="215">
        <f>SUM(Q76:Q76)*M75</f>
        <v>0</v>
      </c>
      <c r="V76" s="215">
        <f>SUM(R76:R76)*M75</f>
        <v>0</v>
      </c>
      <c r="W76" s="216">
        <f t="shared" ref="W76:W139" si="38">MAX(S76:V76)</f>
        <v>0.03</v>
      </c>
      <c r="X76" s="100"/>
      <c r="Y76" s="101"/>
      <c r="Z76" s="102"/>
      <c r="AA76" s="103"/>
      <c r="AB76" s="104"/>
      <c r="AC76" s="105"/>
      <c r="AD76" s="106"/>
      <c r="AE76" s="107"/>
      <c r="AF76" s="108"/>
      <c r="AG76" s="109"/>
      <c r="AH76" s="109"/>
      <c r="AI76" s="109"/>
      <c r="AJ76" s="110"/>
      <c r="AK76" s="124"/>
      <c r="AP76" s="126"/>
      <c r="AQ76" s="104"/>
      <c r="AS76" s="114" t="str">
        <f t="shared" si="35"/>
        <v>OK</v>
      </c>
    </row>
    <row r="77" spans="1:45" ht="30" customHeight="1" x14ac:dyDescent="0.3">
      <c r="A77" s="81"/>
      <c r="B77" s="82"/>
      <c r="C77" s="52">
        <v>4</v>
      </c>
      <c r="D77" s="53" t="s">
        <v>126</v>
      </c>
      <c r="E77" s="54">
        <v>4</v>
      </c>
      <c r="F77" s="55" t="s">
        <v>127</v>
      </c>
      <c r="G77" s="170" t="s">
        <v>128</v>
      </c>
      <c r="H77" s="57">
        <v>10</v>
      </c>
      <c r="I77" s="151" t="s">
        <v>129</v>
      </c>
      <c r="J77" s="151" t="s">
        <v>130</v>
      </c>
      <c r="K77" s="151">
        <f>((O78*M77+O80*M79+O82*M81+O84*M83+O86*M85+O88*M87+O90*M89)/100%)</f>
        <v>0.21000000000000002</v>
      </c>
      <c r="L77" s="152" t="s">
        <v>131</v>
      </c>
      <c r="M77" s="61">
        <v>0.1</v>
      </c>
      <c r="N77" s="62" t="s">
        <v>46</v>
      </c>
      <c r="O77" s="63">
        <v>1</v>
      </c>
      <c r="P77" s="64">
        <v>1</v>
      </c>
      <c r="Q77" s="64">
        <v>1</v>
      </c>
      <c r="R77" s="65">
        <v>1</v>
      </c>
      <c r="S77" s="66">
        <f>SUM(O77:O77)*M77</f>
        <v>0.1</v>
      </c>
      <c r="T77" s="67">
        <f>SUM(P77:P77)*M77</f>
        <v>0.1</v>
      </c>
      <c r="U77" s="67">
        <f>SUM(Q77:Q77)*M77</f>
        <v>0.1</v>
      </c>
      <c r="V77" s="67">
        <f>SUM(R77:R77)*M77</f>
        <v>0.1</v>
      </c>
      <c r="W77" s="155">
        <f t="shared" si="38"/>
        <v>0.1</v>
      </c>
      <c r="X77" s="69">
        <f>+S78+S80+S82+S84+S86+S88+S90</f>
        <v>0.21000000000000002</v>
      </c>
      <c r="Y77" s="70">
        <f>+T78+T80+T82+T84+T86+T88+T90</f>
        <v>0.27051999999999998</v>
      </c>
      <c r="Z77" s="71">
        <f>+U78+U80+U82+U84+U86+U88+U90</f>
        <v>0</v>
      </c>
      <c r="AA77" s="72">
        <f>+V78+V80+V82+V84+V86+V88+V90</f>
        <v>0</v>
      </c>
      <c r="AB77" s="73">
        <f>+AA78+AA88+AA90</f>
        <v>0</v>
      </c>
      <c r="AC77" s="105"/>
      <c r="AD77" s="217" t="s">
        <v>132</v>
      </c>
      <c r="AE77" s="76"/>
      <c r="AF77" s="77" t="str">
        <f t="shared" ref="AF77" si="39">+IF(P78&gt;P77,"SUPERADA",IF(T78=T77,"EQUILIBRADA",IF(T78&lt;T77,"PARA MEJORAR")))</f>
        <v>PARA MEJORAR</v>
      </c>
      <c r="AG77" s="77" t="str">
        <f>IF(COUNTIF(AF77:AF90,"PARA MEJORAR")&gt;=1,"PARA MEJORAR","BIEN")</f>
        <v>PARA MEJORAR</v>
      </c>
      <c r="AH77" s="77" t="str">
        <f>IF(COUNTIF(AG77:AG90,"PARA MEJORAR")&gt;=1,"PARA MEJORAR","BIEN")</f>
        <v>PARA MEJORAR</v>
      </c>
      <c r="AI77" s="109"/>
      <c r="AJ77" s="110"/>
      <c r="AK77" s="204"/>
      <c r="AL77" s="205"/>
      <c r="AM77" s="205"/>
      <c r="AN77" s="205"/>
      <c r="AO77" s="205"/>
      <c r="AP77" s="206"/>
      <c r="AQ77" s="73"/>
      <c r="AS77" s="80" t="str">
        <f t="shared" si="35"/>
        <v>OK</v>
      </c>
    </row>
    <row r="78" spans="1:45" ht="30" customHeight="1" thickBot="1" x14ac:dyDescent="0.35">
      <c r="A78" s="81"/>
      <c r="B78" s="82"/>
      <c r="C78" s="83"/>
      <c r="D78" s="84"/>
      <c r="E78" s="85"/>
      <c r="F78" s="86"/>
      <c r="G78" s="172"/>
      <c r="H78" s="88"/>
      <c r="I78" s="156"/>
      <c r="J78" s="156"/>
      <c r="K78" s="156"/>
      <c r="L78" s="157"/>
      <c r="M78" s="92"/>
      <c r="N78" s="93" t="s">
        <v>52</v>
      </c>
      <c r="O78" s="94">
        <v>0.05</v>
      </c>
      <c r="P78" s="95">
        <v>0.05</v>
      </c>
      <c r="Q78" s="95">
        <v>0</v>
      </c>
      <c r="R78" s="96">
        <v>0</v>
      </c>
      <c r="S78" s="97">
        <f>SUM(O78:O78)*M77</f>
        <v>5.000000000000001E-3</v>
      </c>
      <c r="T78" s="98">
        <f>SUM(P78:P78)*M77</f>
        <v>5.000000000000001E-3</v>
      </c>
      <c r="U78" s="98">
        <f>SUM(Q78:Q78)*M77</f>
        <v>0</v>
      </c>
      <c r="V78" s="98">
        <f>SUM(R78:R78)*M77</f>
        <v>0</v>
      </c>
      <c r="W78" s="160">
        <f t="shared" si="38"/>
        <v>5.000000000000001E-3</v>
      </c>
      <c r="X78" s="100"/>
      <c r="Y78" s="101"/>
      <c r="Z78" s="102"/>
      <c r="AA78" s="103"/>
      <c r="AB78" s="104"/>
      <c r="AC78" s="105"/>
      <c r="AD78" s="218"/>
      <c r="AE78" s="107"/>
      <c r="AF78" s="108"/>
      <c r="AG78" s="109"/>
      <c r="AH78" s="109"/>
      <c r="AI78" s="109"/>
      <c r="AJ78" s="110"/>
      <c r="AK78" s="124"/>
      <c r="AP78" s="126"/>
      <c r="AQ78" s="104"/>
      <c r="AS78" s="114" t="str">
        <f t="shared" si="35"/>
        <v>OK</v>
      </c>
    </row>
    <row r="79" spans="1:45" ht="30" customHeight="1" x14ac:dyDescent="0.3">
      <c r="A79" s="81"/>
      <c r="B79" s="82"/>
      <c r="C79" s="83"/>
      <c r="D79" s="84"/>
      <c r="E79" s="85"/>
      <c r="F79" s="86"/>
      <c r="G79" s="172"/>
      <c r="H79" s="88"/>
      <c r="I79" s="156"/>
      <c r="J79" s="156"/>
      <c r="K79" s="156"/>
      <c r="L79" s="161" t="s">
        <v>133</v>
      </c>
      <c r="M79" s="116">
        <v>0.2</v>
      </c>
      <c r="N79" s="127" t="s">
        <v>46</v>
      </c>
      <c r="O79" s="208">
        <v>1</v>
      </c>
      <c r="P79" s="184">
        <v>1</v>
      </c>
      <c r="Q79" s="184">
        <v>1</v>
      </c>
      <c r="R79" s="185">
        <v>1</v>
      </c>
      <c r="S79" s="128">
        <f>SUM(O79:O79)*M79</f>
        <v>0.2</v>
      </c>
      <c r="T79" s="129">
        <f>SUM(P79:P79)*M79</f>
        <v>0.2</v>
      </c>
      <c r="U79" s="129">
        <f>SUM(Q79:Q79)*M79</f>
        <v>0.2</v>
      </c>
      <c r="V79" s="129">
        <f>SUM(R79:R79)*M79</f>
        <v>0.2</v>
      </c>
      <c r="W79" s="186">
        <f t="shared" si="38"/>
        <v>0.2</v>
      </c>
      <c r="X79" s="100"/>
      <c r="Y79" s="101"/>
      <c r="Z79" s="102"/>
      <c r="AA79" s="103"/>
      <c r="AB79" s="104"/>
      <c r="AC79" s="105"/>
      <c r="AD79" s="217" t="s">
        <v>134</v>
      </c>
      <c r="AE79" s="76"/>
      <c r="AF79" s="77" t="str">
        <f t="shared" ref="AF79" si="40">+IF(P80&gt;P79,"SUPERADA",IF(T80=T79,"EQUILIBRADA",IF(T80&lt;T79,"PARA MEJORAR")))</f>
        <v>EQUILIBRADA</v>
      </c>
      <c r="AG79" s="109"/>
      <c r="AH79" s="109"/>
      <c r="AI79" s="109"/>
      <c r="AJ79" s="110"/>
      <c r="AK79" s="124"/>
      <c r="AP79" s="126"/>
      <c r="AQ79" s="104"/>
      <c r="AS79" s="80" t="str">
        <f t="shared" si="35"/>
        <v>OK</v>
      </c>
    </row>
    <row r="80" spans="1:45" ht="31.5" customHeight="1" thickBot="1" x14ac:dyDescent="0.35">
      <c r="A80" s="81"/>
      <c r="B80" s="82"/>
      <c r="C80" s="83"/>
      <c r="D80" s="84"/>
      <c r="E80" s="85"/>
      <c r="F80" s="86"/>
      <c r="G80" s="172"/>
      <c r="H80" s="88"/>
      <c r="I80" s="156"/>
      <c r="J80" s="156"/>
      <c r="K80" s="156"/>
      <c r="L80" s="157"/>
      <c r="M80" s="92"/>
      <c r="N80" s="93" t="s">
        <v>52</v>
      </c>
      <c r="O80" s="94">
        <v>1</v>
      </c>
      <c r="P80" s="95">
        <v>1</v>
      </c>
      <c r="Q80" s="95">
        <v>0</v>
      </c>
      <c r="R80" s="96">
        <v>0</v>
      </c>
      <c r="S80" s="97">
        <f>SUM(O80:O80)*M79</f>
        <v>0.2</v>
      </c>
      <c r="T80" s="98">
        <f>SUM(P80:P80)*M79</f>
        <v>0.2</v>
      </c>
      <c r="U80" s="98">
        <f>SUM(Q80:Q80)*M79</f>
        <v>0</v>
      </c>
      <c r="V80" s="98">
        <f>SUM(R80:R80)*M79</f>
        <v>0</v>
      </c>
      <c r="W80" s="160">
        <f t="shared" si="38"/>
        <v>0.2</v>
      </c>
      <c r="X80" s="100"/>
      <c r="Y80" s="101"/>
      <c r="Z80" s="102"/>
      <c r="AA80" s="103"/>
      <c r="AB80" s="104"/>
      <c r="AC80" s="105"/>
      <c r="AD80" s="218"/>
      <c r="AE80" s="107"/>
      <c r="AF80" s="108"/>
      <c r="AG80" s="109"/>
      <c r="AH80" s="109"/>
      <c r="AI80" s="109"/>
      <c r="AJ80" s="110"/>
      <c r="AK80" s="124"/>
      <c r="AP80" s="126"/>
      <c r="AQ80" s="104"/>
      <c r="AS80" s="114" t="str">
        <f t="shared" si="35"/>
        <v>OK</v>
      </c>
    </row>
    <row r="81" spans="1:45" ht="31.5" customHeight="1" x14ac:dyDescent="0.3">
      <c r="A81" s="81"/>
      <c r="B81" s="82"/>
      <c r="C81" s="83"/>
      <c r="D81" s="84"/>
      <c r="E81" s="85"/>
      <c r="F81" s="86"/>
      <c r="G81" s="172"/>
      <c r="H81" s="88"/>
      <c r="I81" s="156"/>
      <c r="J81" s="156"/>
      <c r="K81" s="156"/>
      <c r="L81" s="161" t="s">
        <v>135</v>
      </c>
      <c r="M81" s="116">
        <v>0.1</v>
      </c>
      <c r="N81" s="127" t="s">
        <v>46</v>
      </c>
      <c r="O81" s="208">
        <v>1</v>
      </c>
      <c r="P81" s="184">
        <v>1</v>
      </c>
      <c r="Q81" s="184">
        <v>1</v>
      </c>
      <c r="R81" s="185">
        <v>1</v>
      </c>
      <c r="S81" s="128">
        <f>SUM(O81:O81)*M81</f>
        <v>0.1</v>
      </c>
      <c r="T81" s="129">
        <f>SUM(P81:P81)*M81</f>
        <v>0.1</v>
      </c>
      <c r="U81" s="129">
        <f>SUM(Q81:Q81)*M81</f>
        <v>0.1</v>
      </c>
      <c r="V81" s="129">
        <f>SUM(R81:R81)*M81</f>
        <v>0.1</v>
      </c>
      <c r="W81" s="186">
        <f>MAX(S81:V81)</f>
        <v>0.1</v>
      </c>
      <c r="X81" s="100"/>
      <c r="Y81" s="101"/>
      <c r="Z81" s="102"/>
      <c r="AA81" s="103"/>
      <c r="AB81" s="104"/>
      <c r="AC81" s="105"/>
      <c r="AD81" s="219" t="s">
        <v>136</v>
      </c>
      <c r="AE81" s="76"/>
      <c r="AF81" s="77" t="str">
        <f t="shared" ref="AF81" si="41">+IF(P82&gt;P81,"SUPERADA",IF(T82=T81,"EQUILIBRADA",IF(T82&lt;T81,"PARA MEJORAR")))</f>
        <v>PARA MEJORAR</v>
      </c>
      <c r="AG81" s="109"/>
      <c r="AH81" s="109"/>
      <c r="AI81" s="109"/>
      <c r="AJ81" s="110"/>
      <c r="AK81" s="124"/>
      <c r="AP81" s="126"/>
      <c r="AQ81" s="104"/>
      <c r="AS81" s="80" t="str">
        <f t="shared" si="35"/>
        <v>OK</v>
      </c>
    </row>
    <row r="82" spans="1:45" ht="30.75" customHeight="1" thickBot="1" x14ac:dyDescent="0.35">
      <c r="A82" s="81"/>
      <c r="B82" s="82"/>
      <c r="C82" s="83"/>
      <c r="D82" s="84"/>
      <c r="E82" s="85"/>
      <c r="F82" s="86"/>
      <c r="G82" s="172"/>
      <c r="H82" s="88"/>
      <c r="I82" s="156"/>
      <c r="J82" s="156"/>
      <c r="K82" s="156"/>
      <c r="L82" s="157"/>
      <c r="M82" s="92"/>
      <c r="N82" s="93" t="s">
        <v>52</v>
      </c>
      <c r="O82" s="94">
        <v>0.05</v>
      </c>
      <c r="P82" s="95">
        <v>0.22500000000000001</v>
      </c>
      <c r="Q82" s="95">
        <v>0</v>
      </c>
      <c r="R82" s="96">
        <v>0</v>
      </c>
      <c r="S82" s="97">
        <f>SUM(O82:O82)*M81</f>
        <v>5.000000000000001E-3</v>
      </c>
      <c r="T82" s="98">
        <f>SUM(P82:P82)*M81</f>
        <v>2.2500000000000003E-2</v>
      </c>
      <c r="U82" s="98">
        <f>SUM(Q82:Q82)*M81</f>
        <v>0</v>
      </c>
      <c r="V82" s="98">
        <f>SUM(R82:R82)*M81</f>
        <v>0</v>
      </c>
      <c r="W82" s="160">
        <f>MAX(S82:V82)</f>
        <v>2.2500000000000003E-2</v>
      </c>
      <c r="X82" s="100"/>
      <c r="Y82" s="101"/>
      <c r="Z82" s="102"/>
      <c r="AA82" s="103"/>
      <c r="AB82" s="104"/>
      <c r="AC82" s="105"/>
      <c r="AD82" s="220"/>
      <c r="AE82" s="107"/>
      <c r="AF82" s="108"/>
      <c r="AG82" s="109"/>
      <c r="AH82" s="109"/>
      <c r="AI82" s="109"/>
      <c r="AJ82" s="110"/>
      <c r="AK82" s="124"/>
      <c r="AP82" s="126"/>
      <c r="AQ82" s="104"/>
      <c r="AS82" s="114" t="str">
        <f t="shared" si="35"/>
        <v>OK</v>
      </c>
    </row>
    <row r="83" spans="1:45" ht="30.75" customHeight="1" x14ac:dyDescent="0.3">
      <c r="A83" s="81"/>
      <c r="B83" s="82"/>
      <c r="C83" s="83"/>
      <c r="D83" s="84"/>
      <c r="E83" s="85"/>
      <c r="F83" s="86"/>
      <c r="G83" s="172"/>
      <c r="H83" s="88"/>
      <c r="I83" s="156"/>
      <c r="J83" s="156"/>
      <c r="K83" s="156"/>
      <c r="L83" s="161" t="s">
        <v>137</v>
      </c>
      <c r="M83" s="116">
        <v>0.2</v>
      </c>
      <c r="N83" s="127" t="s">
        <v>46</v>
      </c>
      <c r="O83" s="208">
        <v>0</v>
      </c>
      <c r="P83" s="184">
        <v>1</v>
      </c>
      <c r="Q83" s="184">
        <v>1</v>
      </c>
      <c r="R83" s="185">
        <v>1</v>
      </c>
      <c r="S83" s="128">
        <f>SUM(O83:O83)*M83</f>
        <v>0</v>
      </c>
      <c r="T83" s="129">
        <f>SUM(P83:P83)*M83</f>
        <v>0.2</v>
      </c>
      <c r="U83" s="129">
        <f>SUM(Q83:Q83)*M83</f>
        <v>0.2</v>
      </c>
      <c r="V83" s="129">
        <f>SUM(R83:R83)*M83</f>
        <v>0.2</v>
      </c>
      <c r="W83" s="186">
        <f t="shared" si="38"/>
        <v>0.2</v>
      </c>
      <c r="X83" s="100"/>
      <c r="Y83" s="101"/>
      <c r="Z83" s="102"/>
      <c r="AA83" s="103"/>
      <c r="AB83" s="104"/>
      <c r="AC83" s="105"/>
      <c r="AD83" s="217" t="s">
        <v>138</v>
      </c>
      <c r="AE83" s="76"/>
      <c r="AF83" s="77" t="str">
        <f t="shared" ref="AF83" si="42">+IF(P84&gt;P83,"SUPERADA",IF(T84=T83,"EQUILIBRADA",IF(T84&lt;T83,"PARA MEJORAR")))</f>
        <v>PARA MEJORAR</v>
      </c>
      <c r="AG83" s="109"/>
      <c r="AH83" s="109"/>
      <c r="AI83" s="109"/>
      <c r="AJ83" s="110"/>
      <c r="AK83" s="124"/>
      <c r="AP83" s="126"/>
      <c r="AQ83" s="104"/>
      <c r="AS83" s="80" t="str">
        <f t="shared" si="35"/>
        <v>OK</v>
      </c>
    </row>
    <row r="84" spans="1:45" ht="30.75" customHeight="1" thickBot="1" x14ac:dyDescent="0.35">
      <c r="A84" s="81"/>
      <c r="B84" s="82"/>
      <c r="C84" s="83"/>
      <c r="D84" s="84"/>
      <c r="E84" s="85"/>
      <c r="F84" s="86"/>
      <c r="G84" s="172"/>
      <c r="H84" s="88"/>
      <c r="I84" s="156"/>
      <c r="J84" s="156"/>
      <c r="K84" s="156"/>
      <c r="L84" s="157"/>
      <c r="M84" s="92"/>
      <c r="N84" s="93" t="s">
        <v>52</v>
      </c>
      <c r="O84" s="94">
        <v>0</v>
      </c>
      <c r="P84" s="95">
        <v>0.21510000000000001</v>
      </c>
      <c r="Q84" s="95">
        <v>0</v>
      </c>
      <c r="R84" s="96">
        <v>0</v>
      </c>
      <c r="S84" s="97">
        <f>SUM(O84:O84)*M83</f>
        <v>0</v>
      </c>
      <c r="T84" s="98">
        <f>SUM(P84:P84)*M83</f>
        <v>4.3020000000000003E-2</v>
      </c>
      <c r="U84" s="98">
        <f>SUM(Q84:Q84)*M83</f>
        <v>0</v>
      </c>
      <c r="V84" s="98">
        <f>SUM(R84:R84)*M83</f>
        <v>0</v>
      </c>
      <c r="W84" s="160">
        <f t="shared" si="38"/>
        <v>4.3020000000000003E-2</v>
      </c>
      <c r="X84" s="100"/>
      <c r="Y84" s="101"/>
      <c r="Z84" s="102"/>
      <c r="AA84" s="103"/>
      <c r="AB84" s="104"/>
      <c r="AC84" s="105"/>
      <c r="AD84" s="221"/>
      <c r="AE84" s="107"/>
      <c r="AF84" s="108"/>
      <c r="AG84" s="109"/>
      <c r="AH84" s="109"/>
      <c r="AI84" s="109"/>
      <c r="AJ84" s="110"/>
      <c r="AK84" s="124"/>
      <c r="AP84" s="126"/>
      <c r="AQ84" s="104"/>
      <c r="AS84" s="114" t="str">
        <f t="shared" si="35"/>
        <v>OK</v>
      </c>
    </row>
    <row r="85" spans="1:45" ht="30" customHeight="1" x14ac:dyDescent="0.3">
      <c r="A85" s="81"/>
      <c r="B85" s="82"/>
      <c r="C85" s="83"/>
      <c r="D85" s="84"/>
      <c r="E85" s="85"/>
      <c r="F85" s="86"/>
      <c r="G85" s="172"/>
      <c r="H85" s="88"/>
      <c r="I85" s="156"/>
      <c r="J85" s="156"/>
      <c r="K85" s="156"/>
      <c r="L85" s="161" t="s">
        <v>139</v>
      </c>
      <c r="M85" s="116">
        <v>0.15</v>
      </c>
      <c r="N85" s="127" t="s">
        <v>46</v>
      </c>
      <c r="O85" s="208">
        <v>0</v>
      </c>
      <c r="P85" s="184">
        <v>1</v>
      </c>
      <c r="Q85" s="184">
        <v>1</v>
      </c>
      <c r="R85" s="185">
        <v>1</v>
      </c>
      <c r="S85" s="128">
        <f>SUM(O85:O85)*M85</f>
        <v>0</v>
      </c>
      <c r="T85" s="129">
        <f>SUM(P85:P85)*M85</f>
        <v>0.15</v>
      </c>
      <c r="U85" s="129">
        <f>SUM(Q85:Q85)*M85</f>
        <v>0.15</v>
      </c>
      <c r="V85" s="129">
        <f>SUM(R85:R85)*M85</f>
        <v>0.15</v>
      </c>
      <c r="W85" s="186">
        <f>MAX(S85:V85)</f>
        <v>0.15</v>
      </c>
      <c r="X85" s="100"/>
      <c r="Y85" s="101"/>
      <c r="Z85" s="102"/>
      <c r="AA85" s="103"/>
      <c r="AB85" s="104"/>
      <c r="AC85" s="105"/>
      <c r="AD85" s="217" t="s">
        <v>140</v>
      </c>
      <c r="AE85" s="76"/>
      <c r="AF85" s="77" t="str">
        <f t="shared" ref="AF85" si="43">+IF(P86&gt;P85,"SUPERADA",IF(T86=T85,"EQUILIBRADA",IF(T86&lt;T85,"PARA MEJORAR")))</f>
        <v>PARA MEJORAR</v>
      </c>
      <c r="AG85" s="109"/>
      <c r="AH85" s="109"/>
      <c r="AI85" s="109"/>
      <c r="AJ85" s="110"/>
      <c r="AK85" s="124"/>
      <c r="AP85" s="126"/>
      <c r="AQ85" s="104"/>
      <c r="AS85" s="80" t="str">
        <f t="shared" si="35"/>
        <v>OK</v>
      </c>
    </row>
    <row r="86" spans="1:45" ht="36.75" customHeight="1" thickBot="1" x14ac:dyDescent="0.35">
      <c r="A86" s="81"/>
      <c r="B86" s="82"/>
      <c r="C86" s="83"/>
      <c r="D86" s="84"/>
      <c r="E86" s="85"/>
      <c r="F86" s="86"/>
      <c r="G86" s="172"/>
      <c r="H86" s="88"/>
      <c r="I86" s="156"/>
      <c r="J86" s="156"/>
      <c r="K86" s="156"/>
      <c r="L86" s="157"/>
      <c r="M86" s="92"/>
      <c r="N86" s="93" t="s">
        <v>52</v>
      </c>
      <c r="O86" s="94">
        <v>0</v>
      </c>
      <c r="P86" s="95">
        <v>0</v>
      </c>
      <c r="Q86" s="95">
        <v>0</v>
      </c>
      <c r="R86" s="96">
        <v>0</v>
      </c>
      <c r="S86" s="97">
        <f>SUM(O86:O86)*M85</f>
        <v>0</v>
      </c>
      <c r="T86" s="98">
        <f>SUM(P86:P86)*M85</f>
        <v>0</v>
      </c>
      <c r="U86" s="98">
        <f>SUM(Q86:Q86)*M85</f>
        <v>0</v>
      </c>
      <c r="V86" s="98">
        <f>SUM(R86:R86)*M85</f>
        <v>0</v>
      </c>
      <c r="W86" s="160">
        <f>MAX(S86:V86)</f>
        <v>0</v>
      </c>
      <c r="X86" s="100"/>
      <c r="Y86" s="101"/>
      <c r="Z86" s="102"/>
      <c r="AA86" s="103"/>
      <c r="AB86" s="104"/>
      <c r="AC86" s="105"/>
      <c r="AD86" s="218"/>
      <c r="AE86" s="107"/>
      <c r="AF86" s="108"/>
      <c r="AG86" s="109"/>
      <c r="AH86" s="109"/>
      <c r="AI86" s="109"/>
      <c r="AJ86" s="110"/>
      <c r="AK86" s="124"/>
      <c r="AP86" s="126"/>
      <c r="AQ86" s="104"/>
      <c r="AS86" s="114" t="str">
        <f t="shared" si="35"/>
        <v>OK</v>
      </c>
    </row>
    <row r="87" spans="1:45" ht="30" customHeight="1" x14ac:dyDescent="0.3">
      <c r="A87" s="81"/>
      <c r="B87" s="82"/>
      <c r="C87" s="83"/>
      <c r="D87" s="84"/>
      <c r="E87" s="85"/>
      <c r="F87" s="86"/>
      <c r="G87" s="172"/>
      <c r="H87" s="88"/>
      <c r="I87" s="156"/>
      <c r="J87" s="156"/>
      <c r="K87" s="156"/>
      <c r="L87" s="161" t="s">
        <v>141</v>
      </c>
      <c r="M87" s="116">
        <v>0.1</v>
      </c>
      <c r="N87" s="127" t="s">
        <v>46</v>
      </c>
      <c r="O87" s="208">
        <v>0</v>
      </c>
      <c r="P87" s="184">
        <v>1</v>
      </c>
      <c r="Q87" s="184">
        <v>1</v>
      </c>
      <c r="R87" s="185">
        <v>1</v>
      </c>
      <c r="S87" s="128">
        <f>SUM(O87:O87)*M87</f>
        <v>0</v>
      </c>
      <c r="T87" s="129">
        <f>SUM(P87:P87)*M87</f>
        <v>0.1</v>
      </c>
      <c r="U87" s="129">
        <f>SUM(Q87:Q87)*M87</f>
        <v>0.1</v>
      </c>
      <c r="V87" s="129">
        <f>SUM(R87:R87)*M87</f>
        <v>0.1</v>
      </c>
      <c r="W87" s="186">
        <f t="shared" si="38"/>
        <v>0.1</v>
      </c>
      <c r="X87" s="100"/>
      <c r="Y87" s="101"/>
      <c r="Z87" s="102"/>
      <c r="AA87" s="103"/>
      <c r="AB87" s="104"/>
      <c r="AC87" s="105"/>
      <c r="AD87" s="217" t="s">
        <v>142</v>
      </c>
      <c r="AE87" s="76"/>
      <c r="AF87" s="77" t="str">
        <f t="shared" ref="AF87" si="44">+IF(P88&gt;P87,"SUPERADA",IF(T88=T87,"EQUILIBRADA",IF(T88&lt;T87,"PARA MEJORAR")))</f>
        <v>PARA MEJORAR</v>
      </c>
      <c r="AG87" s="109"/>
      <c r="AH87" s="109"/>
      <c r="AI87" s="109"/>
      <c r="AJ87" s="110"/>
      <c r="AK87" s="124"/>
      <c r="AP87" s="126"/>
      <c r="AQ87" s="104"/>
      <c r="AS87" s="80" t="str">
        <f t="shared" si="35"/>
        <v>OK</v>
      </c>
    </row>
    <row r="88" spans="1:45" ht="30" customHeight="1" thickBot="1" x14ac:dyDescent="0.35">
      <c r="A88" s="81"/>
      <c r="B88" s="82"/>
      <c r="C88" s="83"/>
      <c r="D88" s="84"/>
      <c r="E88" s="85"/>
      <c r="F88" s="86"/>
      <c r="G88" s="172"/>
      <c r="H88" s="88"/>
      <c r="I88" s="156"/>
      <c r="J88" s="156"/>
      <c r="K88" s="156"/>
      <c r="L88" s="157"/>
      <c r="M88" s="92"/>
      <c r="N88" s="93" t="s">
        <v>52</v>
      </c>
      <c r="O88" s="94">
        <v>0</v>
      </c>
      <c r="P88" s="95">
        <v>0</v>
      </c>
      <c r="Q88" s="95">
        <v>0</v>
      </c>
      <c r="R88" s="96">
        <v>0</v>
      </c>
      <c r="S88" s="97">
        <f>SUM(O88:O88)*M87</f>
        <v>0</v>
      </c>
      <c r="T88" s="98">
        <f>SUM(P88:P88)*M87</f>
        <v>0</v>
      </c>
      <c r="U88" s="98">
        <f>SUM(Q88:Q88)*M87</f>
        <v>0</v>
      </c>
      <c r="V88" s="98">
        <f>SUM(R88:R88)*M87</f>
        <v>0</v>
      </c>
      <c r="W88" s="160">
        <f t="shared" si="38"/>
        <v>0</v>
      </c>
      <c r="X88" s="100"/>
      <c r="Y88" s="101"/>
      <c r="Z88" s="102"/>
      <c r="AA88" s="103"/>
      <c r="AB88" s="104"/>
      <c r="AC88" s="105"/>
      <c r="AD88" s="218"/>
      <c r="AE88" s="107"/>
      <c r="AF88" s="108"/>
      <c r="AG88" s="109"/>
      <c r="AH88" s="109"/>
      <c r="AI88" s="109"/>
      <c r="AJ88" s="110"/>
      <c r="AK88" s="124"/>
      <c r="AP88" s="126"/>
      <c r="AQ88" s="104"/>
      <c r="AS88" s="114" t="str">
        <f t="shared" si="35"/>
        <v>OK</v>
      </c>
    </row>
    <row r="89" spans="1:45" ht="30" customHeight="1" x14ac:dyDescent="0.3">
      <c r="A89" s="81"/>
      <c r="B89" s="82"/>
      <c r="C89" s="83"/>
      <c r="D89" s="84"/>
      <c r="E89" s="85"/>
      <c r="F89" s="86"/>
      <c r="G89" s="172"/>
      <c r="H89" s="88"/>
      <c r="I89" s="156"/>
      <c r="J89" s="156"/>
      <c r="K89" s="156"/>
      <c r="L89" s="161" t="s">
        <v>143</v>
      </c>
      <c r="M89" s="116">
        <v>0.15</v>
      </c>
      <c r="N89" s="127" t="s">
        <v>46</v>
      </c>
      <c r="O89" s="208">
        <v>0</v>
      </c>
      <c r="P89" s="184">
        <v>1</v>
      </c>
      <c r="Q89" s="184">
        <v>1</v>
      </c>
      <c r="R89" s="185">
        <v>1</v>
      </c>
      <c r="S89" s="128">
        <f>SUM(O89:O89)*M89</f>
        <v>0</v>
      </c>
      <c r="T89" s="129">
        <f>SUM(P89:P89)*M89</f>
        <v>0.15</v>
      </c>
      <c r="U89" s="129">
        <f>SUM(Q89:Q89)*M89</f>
        <v>0.15</v>
      </c>
      <c r="V89" s="129">
        <f>SUM(R89:R89)*M89</f>
        <v>0.15</v>
      </c>
      <c r="W89" s="186">
        <f t="shared" si="38"/>
        <v>0.15</v>
      </c>
      <c r="X89" s="100"/>
      <c r="Y89" s="101"/>
      <c r="Z89" s="102"/>
      <c r="AA89" s="103"/>
      <c r="AB89" s="104"/>
      <c r="AC89" s="105"/>
      <c r="AD89" s="217" t="s">
        <v>142</v>
      </c>
      <c r="AE89" s="76"/>
      <c r="AF89" s="77" t="str">
        <f t="shared" ref="AF89" si="45">+IF(P90&gt;P89,"SUPERADA",IF(T90=T89,"EQUILIBRADA",IF(T90&lt;T89,"PARA MEJORAR")))</f>
        <v>PARA MEJORAR</v>
      </c>
      <c r="AG89" s="109"/>
      <c r="AH89" s="109"/>
      <c r="AI89" s="109"/>
      <c r="AJ89" s="110"/>
      <c r="AK89" s="124"/>
      <c r="AP89" s="126"/>
      <c r="AQ89" s="104"/>
      <c r="AS89" s="80" t="str">
        <f t="shared" si="35"/>
        <v>OK</v>
      </c>
    </row>
    <row r="90" spans="1:45" ht="30" customHeight="1" thickBot="1" x14ac:dyDescent="0.35">
      <c r="A90" s="81"/>
      <c r="B90" s="82"/>
      <c r="C90" s="187"/>
      <c r="D90" s="188"/>
      <c r="E90" s="85"/>
      <c r="F90" s="190"/>
      <c r="G90" s="175"/>
      <c r="H90" s="132"/>
      <c r="I90" s="165"/>
      <c r="J90" s="165"/>
      <c r="K90" s="165"/>
      <c r="L90" s="166"/>
      <c r="M90" s="136"/>
      <c r="N90" s="137" t="s">
        <v>52</v>
      </c>
      <c r="O90" s="138">
        <v>0</v>
      </c>
      <c r="P90" s="139">
        <v>0</v>
      </c>
      <c r="Q90" s="139">
        <v>0</v>
      </c>
      <c r="R90" s="140">
        <v>0</v>
      </c>
      <c r="S90" s="141">
        <f>SUM(O90:O90)*M89</f>
        <v>0</v>
      </c>
      <c r="T90" s="142">
        <f>SUM(P90:P90)*M89</f>
        <v>0</v>
      </c>
      <c r="U90" s="142">
        <f>SUM(Q90:Q90)*M89</f>
        <v>0</v>
      </c>
      <c r="V90" s="142">
        <f>SUM(R90:R90)*M89</f>
        <v>0</v>
      </c>
      <c r="W90" s="169">
        <f t="shared" si="38"/>
        <v>0</v>
      </c>
      <c r="X90" s="144"/>
      <c r="Y90" s="145"/>
      <c r="Z90" s="146"/>
      <c r="AA90" s="147"/>
      <c r="AB90" s="148"/>
      <c r="AC90" s="105"/>
      <c r="AD90" s="218"/>
      <c r="AE90" s="107"/>
      <c r="AF90" s="108"/>
      <c r="AG90" s="150"/>
      <c r="AH90" s="150"/>
      <c r="AI90" s="109"/>
      <c r="AJ90" s="110"/>
      <c r="AK90" s="124"/>
      <c r="AP90" s="126"/>
      <c r="AQ90" s="148"/>
      <c r="AS90" s="114" t="str">
        <f t="shared" si="35"/>
        <v>OK</v>
      </c>
    </row>
    <row r="91" spans="1:45" ht="30" customHeight="1" x14ac:dyDescent="0.3">
      <c r="A91" s="81"/>
      <c r="B91" s="82"/>
      <c r="C91" s="52"/>
      <c r="D91" s="53"/>
      <c r="E91" s="54"/>
      <c r="F91" s="55"/>
      <c r="G91" s="170" t="s">
        <v>144</v>
      </c>
      <c r="H91" s="57">
        <v>12</v>
      </c>
      <c r="I91" s="151" t="s">
        <v>145</v>
      </c>
      <c r="J91" s="222" t="s">
        <v>146</v>
      </c>
      <c r="K91" s="151">
        <v>0</v>
      </c>
      <c r="L91" s="177" t="s">
        <v>147</v>
      </c>
      <c r="M91" s="61">
        <v>0.33</v>
      </c>
      <c r="N91" s="62" t="s">
        <v>46</v>
      </c>
      <c r="O91" s="223">
        <v>0</v>
      </c>
      <c r="P91" s="224">
        <v>1</v>
      </c>
      <c r="Q91" s="224">
        <v>1</v>
      </c>
      <c r="R91" s="225">
        <v>1</v>
      </c>
      <c r="S91" s="226">
        <f>SUM(O91:O91)*M91</f>
        <v>0</v>
      </c>
      <c r="T91" s="227">
        <f>SUM(P91:P91)*M91</f>
        <v>0.33</v>
      </c>
      <c r="U91" s="227">
        <f>SUM(Q91:Q91)*M91</f>
        <v>0.33</v>
      </c>
      <c r="V91" s="227">
        <f>SUM(R91:R91)*M91</f>
        <v>0.33</v>
      </c>
      <c r="W91" s="228">
        <f t="shared" si="38"/>
        <v>0.33</v>
      </c>
      <c r="X91" s="69">
        <f>+S92+S96</f>
        <v>0</v>
      </c>
      <c r="Y91" s="70">
        <f>+T92+T96+T94</f>
        <v>9.9000000000000005E-2</v>
      </c>
      <c r="Z91" s="71">
        <f>+U92+U96</f>
        <v>0</v>
      </c>
      <c r="AA91" s="72">
        <f>+V92+V96</f>
        <v>0</v>
      </c>
      <c r="AB91" s="73">
        <f>+AA92+AA96</f>
        <v>0</v>
      </c>
      <c r="AC91" s="105"/>
      <c r="AD91" s="75" t="s">
        <v>148</v>
      </c>
      <c r="AE91" s="76"/>
      <c r="AF91" s="77" t="str">
        <f t="shared" ref="AF91" si="46">+IF(P92&gt;P91,"SUPERADA",IF(T92=T91,"EQUILIBRADA",IF(T92&lt;T91,"PARA MEJORAR")))</f>
        <v>PARA MEJORAR</v>
      </c>
      <c r="AG91" s="77" t="str">
        <f>IF(COUNTIF(AF91:AF96,"PARA MEJORAR")&gt;=1,"PARA MEJORAR","BIEN")</f>
        <v>PARA MEJORAR</v>
      </c>
      <c r="AH91" s="77" t="str">
        <f>IF(COUNTIF(AG91:AG96,"PARA MEJORAR")&gt;=1,"PARA MEJORAR","BIEN")</f>
        <v>PARA MEJORAR</v>
      </c>
      <c r="AI91" s="109"/>
      <c r="AJ91" s="110"/>
      <c r="AK91" s="229"/>
      <c r="AL91" s="230"/>
      <c r="AM91" s="230"/>
      <c r="AN91" s="230"/>
      <c r="AO91" s="230"/>
      <c r="AP91" s="231"/>
      <c r="AQ91" s="73"/>
      <c r="AS91" s="80" t="str">
        <f t="shared" si="35"/>
        <v>OK</v>
      </c>
    </row>
    <row r="92" spans="1:45" ht="30" customHeight="1" thickBot="1" x14ac:dyDescent="0.35">
      <c r="A92" s="81"/>
      <c r="B92" s="82"/>
      <c r="C92" s="83"/>
      <c r="D92" s="84"/>
      <c r="E92" s="85"/>
      <c r="F92" s="86"/>
      <c r="G92" s="172"/>
      <c r="H92" s="88"/>
      <c r="I92" s="156"/>
      <c r="J92" s="232"/>
      <c r="K92" s="156"/>
      <c r="L92" s="179"/>
      <c r="M92" s="92"/>
      <c r="N92" s="93" t="s">
        <v>52</v>
      </c>
      <c r="O92" s="233">
        <v>0</v>
      </c>
      <c r="P92" s="234">
        <v>0.3</v>
      </c>
      <c r="Q92" s="234">
        <v>0</v>
      </c>
      <c r="R92" s="235">
        <v>0</v>
      </c>
      <c r="S92" s="236">
        <f>SUM(O92:O92)*M91</f>
        <v>0</v>
      </c>
      <c r="T92" s="237">
        <f>SUM(P92:P92)*M91</f>
        <v>9.9000000000000005E-2</v>
      </c>
      <c r="U92" s="237">
        <f>SUM(Q92:Q92)*M91</f>
        <v>0</v>
      </c>
      <c r="V92" s="237">
        <f>SUM(R92:R92)*M91</f>
        <v>0</v>
      </c>
      <c r="W92" s="238">
        <f t="shared" si="38"/>
        <v>9.9000000000000005E-2</v>
      </c>
      <c r="X92" s="100"/>
      <c r="Y92" s="101"/>
      <c r="Z92" s="102"/>
      <c r="AA92" s="103"/>
      <c r="AB92" s="104"/>
      <c r="AC92" s="105"/>
      <c r="AD92" s="106"/>
      <c r="AE92" s="107"/>
      <c r="AF92" s="108"/>
      <c r="AG92" s="109"/>
      <c r="AH92" s="109"/>
      <c r="AI92" s="109"/>
      <c r="AJ92" s="110"/>
      <c r="AK92" s="124"/>
      <c r="AP92" s="126"/>
      <c r="AQ92" s="104"/>
      <c r="AS92" s="114" t="str">
        <f t="shared" si="35"/>
        <v>OK</v>
      </c>
    </row>
    <row r="93" spans="1:45" ht="30" customHeight="1" x14ac:dyDescent="0.3">
      <c r="A93" s="81"/>
      <c r="B93" s="82"/>
      <c r="C93" s="83"/>
      <c r="D93" s="84"/>
      <c r="E93" s="85"/>
      <c r="F93" s="86"/>
      <c r="G93" s="172"/>
      <c r="H93" s="88"/>
      <c r="I93" s="156"/>
      <c r="J93" s="232"/>
      <c r="K93" s="156"/>
      <c r="L93" s="182" t="s">
        <v>149</v>
      </c>
      <c r="M93" s="116">
        <v>0.33</v>
      </c>
      <c r="N93" s="127" t="s">
        <v>46</v>
      </c>
      <c r="O93" s="239">
        <v>0</v>
      </c>
      <c r="P93" s="240">
        <v>0</v>
      </c>
      <c r="Q93" s="240">
        <v>1</v>
      </c>
      <c r="R93" s="241">
        <v>1</v>
      </c>
      <c r="S93" s="242">
        <f>SUM(O93:O93)*M93</f>
        <v>0</v>
      </c>
      <c r="T93" s="243">
        <f>SUM(P93:P93)*M93</f>
        <v>0</v>
      </c>
      <c r="U93" s="243">
        <f>SUM(Q93:Q93)*M93</f>
        <v>0.33</v>
      </c>
      <c r="V93" s="243">
        <f>SUM(R93:R93)*M93</f>
        <v>0.33</v>
      </c>
      <c r="W93" s="244">
        <f>MAX(S93:V93)</f>
        <v>0.33</v>
      </c>
      <c r="X93" s="100"/>
      <c r="Y93" s="101"/>
      <c r="Z93" s="102"/>
      <c r="AA93" s="103"/>
      <c r="AB93" s="104"/>
      <c r="AC93" s="105"/>
      <c r="AD93" s="106"/>
      <c r="AE93" s="76"/>
      <c r="AF93" s="77" t="str">
        <f t="shared" ref="AF93" si="47">+IF(P94&gt;P93,"SUPERADA",IF(T94=T93,"EQUILIBRADA",IF(T94&lt;T93,"PARA MEJORAR")))</f>
        <v>EQUILIBRADA</v>
      </c>
      <c r="AG93" s="109"/>
      <c r="AH93" s="109"/>
      <c r="AI93" s="109"/>
      <c r="AJ93" s="110"/>
      <c r="AK93" s="124"/>
      <c r="AP93" s="126"/>
      <c r="AQ93" s="104"/>
      <c r="AS93" s="80" t="str">
        <f t="shared" si="35"/>
        <v>MAL</v>
      </c>
    </row>
    <row r="94" spans="1:45" ht="30" customHeight="1" thickBot="1" x14ac:dyDescent="0.35">
      <c r="A94" s="81"/>
      <c r="B94" s="82"/>
      <c r="C94" s="83"/>
      <c r="D94" s="84"/>
      <c r="E94" s="85"/>
      <c r="F94" s="86"/>
      <c r="G94" s="172"/>
      <c r="H94" s="88"/>
      <c r="I94" s="156"/>
      <c r="J94" s="232"/>
      <c r="K94" s="156"/>
      <c r="L94" s="179"/>
      <c r="M94" s="92"/>
      <c r="N94" s="245" t="s">
        <v>52</v>
      </c>
      <c r="O94" s="233">
        <v>0</v>
      </c>
      <c r="P94" s="234">
        <v>0</v>
      </c>
      <c r="Q94" s="234">
        <v>0</v>
      </c>
      <c r="R94" s="235">
        <v>0</v>
      </c>
      <c r="S94" s="236">
        <f>SUM(O94:O94)*M93</f>
        <v>0</v>
      </c>
      <c r="T94" s="237">
        <f>SUM(P94:P94)*M93</f>
        <v>0</v>
      </c>
      <c r="U94" s="237">
        <f>SUM(Q94:Q94)*M93</f>
        <v>0</v>
      </c>
      <c r="V94" s="237">
        <f>SUM(R94:R94)*M93</f>
        <v>0</v>
      </c>
      <c r="W94" s="238">
        <f>MAX(S94:V94)</f>
        <v>0</v>
      </c>
      <c r="X94" s="100"/>
      <c r="Y94" s="101"/>
      <c r="Z94" s="102"/>
      <c r="AA94" s="103"/>
      <c r="AB94" s="104"/>
      <c r="AC94" s="105"/>
      <c r="AD94" s="106"/>
      <c r="AE94" s="107"/>
      <c r="AF94" s="108"/>
      <c r="AG94" s="109"/>
      <c r="AH94" s="109"/>
      <c r="AI94" s="109"/>
      <c r="AJ94" s="110"/>
      <c r="AK94" s="124"/>
      <c r="AP94" s="126"/>
      <c r="AQ94" s="104"/>
      <c r="AS94" s="114" t="str">
        <f t="shared" si="35"/>
        <v>OK</v>
      </c>
    </row>
    <row r="95" spans="1:45" ht="30" customHeight="1" x14ac:dyDescent="0.3">
      <c r="A95" s="81"/>
      <c r="B95" s="82"/>
      <c r="C95" s="83"/>
      <c r="D95" s="84"/>
      <c r="E95" s="85"/>
      <c r="F95" s="86"/>
      <c r="G95" s="172"/>
      <c r="H95" s="88"/>
      <c r="I95" s="156"/>
      <c r="J95" s="232"/>
      <c r="K95" s="156"/>
      <c r="L95" s="182" t="s">
        <v>150</v>
      </c>
      <c r="M95" s="116">
        <v>0.34</v>
      </c>
      <c r="N95" s="246" t="s">
        <v>46</v>
      </c>
      <c r="O95" s="239">
        <v>0</v>
      </c>
      <c r="P95" s="240">
        <v>0</v>
      </c>
      <c r="Q95" s="240">
        <v>1</v>
      </c>
      <c r="R95" s="241">
        <v>1</v>
      </c>
      <c r="S95" s="242">
        <f>SUM(O95:O95)*M95</f>
        <v>0</v>
      </c>
      <c r="T95" s="243">
        <f>SUM(P95:P95)*M95</f>
        <v>0</v>
      </c>
      <c r="U95" s="243">
        <f>SUM(Q95:Q95)*M95</f>
        <v>0.34</v>
      </c>
      <c r="V95" s="243">
        <f>SUM(R95:R95)*M95</f>
        <v>0.34</v>
      </c>
      <c r="W95" s="244">
        <f t="shared" si="38"/>
        <v>0.34</v>
      </c>
      <c r="X95" s="100"/>
      <c r="Y95" s="101"/>
      <c r="Z95" s="102"/>
      <c r="AA95" s="103"/>
      <c r="AB95" s="104"/>
      <c r="AC95" s="105"/>
      <c r="AD95" s="106"/>
      <c r="AE95" s="76"/>
      <c r="AF95" s="77" t="str">
        <f t="shared" ref="AF95" si="48">+IF(P96&gt;P95,"SUPERADA",IF(T96=T95,"EQUILIBRADA",IF(T96&lt;T95,"PARA MEJORAR")))</f>
        <v>EQUILIBRADA</v>
      </c>
      <c r="AG95" s="109"/>
      <c r="AH95" s="109"/>
      <c r="AI95" s="109"/>
      <c r="AJ95" s="110"/>
      <c r="AK95" s="124"/>
      <c r="AP95" s="126"/>
      <c r="AQ95" s="104"/>
      <c r="AS95" s="80" t="str">
        <f t="shared" si="35"/>
        <v>MAL</v>
      </c>
    </row>
    <row r="96" spans="1:45" ht="30" customHeight="1" thickBot="1" x14ac:dyDescent="0.35">
      <c r="A96" s="81"/>
      <c r="B96" s="247"/>
      <c r="C96" s="187"/>
      <c r="D96" s="188"/>
      <c r="E96" s="189"/>
      <c r="F96" s="190"/>
      <c r="G96" s="175"/>
      <c r="H96" s="132"/>
      <c r="I96" s="165"/>
      <c r="J96" s="248"/>
      <c r="K96" s="165"/>
      <c r="L96" s="191"/>
      <c r="M96" s="136"/>
      <c r="N96" s="137" t="s">
        <v>52</v>
      </c>
      <c r="O96" s="249">
        <v>0</v>
      </c>
      <c r="P96" s="250">
        <v>0</v>
      </c>
      <c r="Q96" s="250">
        <v>0</v>
      </c>
      <c r="R96" s="251">
        <v>0</v>
      </c>
      <c r="S96" s="252">
        <f>SUM(O96:O96)*M95</f>
        <v>0</v>
      </c>
      <c r="T96" s="253">
        <f>SUM(P96:P96)*M95</f>
        <v>0</v>
      </c>
      <c r="U96" s="253">
        <f>SUM(Q96:Q96)*M95</f>
        <v>0</v>
      </c>
      <c r="V96" s="253">
        <f>SUM(R96:R96)*M95</f>
        <v>0</v>
      </c>
      <c r="W96" s="254">
        <f t="shared" si="38"/>
        <v>0</v>
      </c>
      <c r="X96" s="144"/>
      <c r="Y96" s="145"/>
      <c r="Z96" s="146"/>
      <c r="AA96" s="147"/>
      <c r="AB96" s="148"/>
      <c r="AC96" s="255"/>
      <c r="AD96" s="149"/>
      <c r="AE96" s="107"/>
      <c r="AF96" s="108"/>
      <c r="AG96" s="150"/>
      <c r="AH96" s="150"/>
      <c r="AI96" s="150"/>
      <c r="AJ96" s="256"/>
      <c r="AK96" s="124"/>
      <c r="AP96" s="126"/>
      <c r="AQ96" s="148"/>
      <c r="AS96" s="114" t="str">
        <f t="shared" si="35"/>
        <v>OK</v>
      </c>
    </row>
    <row r="97" spans="1:45" ht="30" customHeight="1" x14ac:dyDescent="0.3">
      <c r="A97" s="81"/>
      <c r="B97" s="257"/>
      <c r="C97" s="258">
        <v>7</v>
      </c>
      <c r="D97" s="259" t="s">
        <v>151</v>
      </c>
      <c r="E97" s="260">
        <v>6</v>
      </c>
      <c r="F97" s="261" t="s">
        <v>152</v>
      </c>
      <c r="G97" s="262" t="s">
        <v>153</v>
      </c>
      <c r="H97" s="263">
        <v>14</v>
      </c>
      <c r="I97" s="264" t="s">
        <v>154</v>
      </c>
      <c r="J97" s="264" t="s">
        <v>155</v>
      </c>
      <c r="K97" s="265">
        <f>(P98*M97)+(P100*M99)+(P102*M101)/100</f>
        <v>0.25</v>
      </c>
      <c r="L97" s="266" t="s">
        <v>156</v>
      </c>
      <c r="M97" s="267">
        <v>0.25</v>
      </c>
      <c r="N97" s="62" t="s">
        <v>46</v>
      </c>
      <c r="O97" s="64">
        <v>1</v>
      </c>
      <c r="P97" s="64">
        <v>1</v>
      </c>
      <c r="Q97" s="64">
        <v>1</v>
      </c>
      <c r="R97" s="65">
        <v>1</v>
      </c>
      <c r="S97" s="121">
        <f>SUM(O97:O97)*M97</f>
        <v>0.25</v>
      </c>
      <c r="T97" s="122">
        <f>SUM(P97:P97)*M97</f>
        <v>0.25</v>
      </c>
      <c r="U97" s="122">
        <f>SUM(Q97:Q97)*M97</f>
        <v>0.25</v>
      </c>
      <c r="V97" s="122">
        <f>SUM(R97:R97)*M97</f>
        <v>0.25</v>
      </c>
      <c r="W97" s="164">
        <f t="shared" si="38"/>
        <v>0.25</v>
      </c>
      <c r="X97" s="69">
        <f>+S98+S100+S102</f>
        <v>0.25</v>
      </c>
      <c r="Y97" s="70">
        <f>+T98+T100+T102</f>
        <v>0.25</v>
      </c>
      <c r="Z97" s="71">
        <f>+U98+U100+U102</f>
        <v>0</v>
      </c>
      <c r="AA97" s="72">
        <f>+V98+V100+V102</f>
        <v>0</v>
      </c>
      <c r="AB97" s="73">
        <f>+AA98+AA100+AA102</f>
        <v>0</v>
      </c>
      <c r="AC97" s="105"/>
      <c r="AD97" s="268"/>
      <c r="AE97" s="76"/>
      <c r="AF97" s="77" t="str">
        <f t="shared" ref="AF97" si="49">+IF(P98&gt;P97,"SUPERADA",IF(T98=T97,"EQUILIBRADA",IF(T98&lt;T97,"PARA MEJORAR")))</f>
        <v>EQUILIBRADA</v>
      </c>
      <c r="AG97" s="77" t="str">
        <f>IF(COUNTIF(AF97:AF102,"PARA MEJORAR")&gt;=1,"PARA MEJORAR","BIEN")</f>
        <v>PARA MEJORAR</v>
      </c>
      <c r="AH97" s="77" t="str">
        <f>IF(COUNTIF(AG97:AG118,"PARA MEJORAR")&gt;=1,"PARA MEJORAR","BIEN")</f>
        <v>PARA MEJORAR</v>
      </c>
      <c r="AI97" s="109"/>
      <c r="AJ97" s="269"/>
      <c r="AK97" s="204"/>
      <c r="AL97" s="205"/>
      <c r="AM97" s="205"/>
      <c r="AN97" s="205"/>
      <c r="AO97" s="205"/>
      <c r="AP97" s="206"/>
      <c r="AQ97" s="73"/>
      <c r="AS97" s="80" t="str">
        <f t="shared" si="35"/>
        <v>OK</v>
      </c>
    </row>
    <row r="98" spans="1:45" ht="30" customHeight="1" thickBot="1" x14ac:dyDescent="0.35">
      <c r="A98" s="81"/>
      <c r="B98" s="257"/>
      <c r="C98" s="270"/>
      <c r="D98" s="271"/>
      <c r="E98" s="272"/>
      <c r="F98" s="273"/>
      <c r="G98" s="274"/>
      <c r="H98" s="275"/>
      <c r="I98" s="276"/>
      <c r="J98" s="276"/>
      <c r="K98" s="277"/>
      <c r="L98" s="278"/>
      <c r="M98" s="279"/>
      <c r="N98" s="93" t="s">
        <v>52</v>
      </c>
      <c r="O98" s="95">
        <v>1</v>
      </c>
      <c r="P98" s="95">
        <v>1</v>
      </c>
      <c r="Q98" s="95">
        <v>0</v>
      </c>
      <c r="R98" s="96">
        <v>0</v>
      </c>
      <c r="S98" s="97">
        <f>SUM(O98:O98)*M97</f>
        <v>0.25</v>
      </c>
      <c r="T98" s="98">
        <f>SUM(P98:P98)*M97</f>
        <v>0.25</v>
      </c>
      <c r="U98" s="98">
        <f>SUM(Q98:Q98)*M97</f>
        <v>0</v>
      </c>
      <c r="V98" s="98">
        <f>SUM(R98:R98)*M97</f>
        <v>0</v>
      </c>
      <c r="W98" s="160">
        <f t="shared" si="38"/>
        <v>0.25</v>
      </c>
      <c r="X98" s="100"/>
      <c r="Y98" s="101"/>
      <c r="Z98" s="102"/>
      <c r="AA98" s="103"/>
      <c r="AB98" s="104"/>
      <c r="AC98" s="105"/>
      <c r="AD98" s="268"/>
      <c r="AE98" s="107"/>
      <c r="AF98" s="108"/>
      <c r="AG98" s="109"/>
      <c r="AH98" s="109"/>
      <c r="AI98" s="109"/>
      <c r="AJ98" s="269"/>
      <c r="AK98" s="124"/>
      <c r="AP98" s="126"/>
      <c r="AQ98" s="104"/>
      <c r="AS98" s="114" t="str">
        <f t="shared" si="35"/>
        <v>OK</v>
      </c>
    </row>
    <row r="99" spans="1:45" ht="30" customHeight="1" x14ac:dyDescent="0.3">
      <c r="A99" s="81"/>
      <c r="B99" s="257"/>
      <c r="C99" s="270"/>
      <c r="D99" s="271"/>
      <c r="E99" s="272"/>
      <c r="F99" s="273"/>
      <c r="G99" s="274"/>
      <c r="H99" s="275"/>
      <c r="I99" s="276"/>
      <c r="J99" s="276"/>
      <c r="K99" s="277"/>
      <c r="L99" s="280" t="s">
        <v>157</v>
      </c>
      <c r="M99" s="281">
        <v>0.5</v>
      </c>
      <c r="N99" s="127" t="s">
        <v>46</v>
      </c>
      <c r="O99" s="184">
        <v>0</v>
      </c>
      <c r="P99" s="184">
        <v>1</v>
      </c>
      <c r="Q99" s="184">
        <v>1</v>
      </c>
      <c r="R99" s="185">
        <v>1</v>
      </c>
      <c r="S99" s="128">
        <f>SUM(O99:O99)*M99</f>
        <v>0</v>
      </c>
      <c r="T99" s="129">
        <f>SUM(P99:P99)*M99</f>
        <v>0.5</v>
      </c>
      <c r="U99" s="129">
        <f>SUM(Q99:Q99)*M99</f>
        <v>0.5</v>
      </c>
      <c r="V99" s="129">
        <f>SUM(R99:R99)*M99</f>
        <v>0.5</v>
      </c>
      <c r="W99" s="186">
        <f t="shared" si="38"/>
        <v>0.5</v>
      </c>
      <c r="X99" s="100"/>
      <c r="Y99" s="101"/>
      <c r="Z99" s="102"/>
      <c r="AA99" s="103"/>
      <c r="AB99" s="104"/>
      <c r="AC99" s="105"/>
      <c r="AD99" s="268"/>
      <c r="AE99" s="76"/>
      <c r="AF99" s="77" t="str">
        <f t="shared" ref="AF99" si="50">+IF(P100&gt;P99,"SUPERADA",IF(T100=T99,"EQUILIBRADA",IF(T100&lt;T99,"PARA MEJORAR")))</f>
        <v>PARA MEJORAR</v>
      </c>
      <c r="AG99" s="109"/>
      <c r="AH99" s="109"/>
      <c r="AI99" s="109"/>
      <c r="AJ99" s="269"/>
      <c r="AK99" s="124"/>
      <c r="AP99" s="126"/>
      <c r="AQ99" s="104"/>
      <c r="AS99" s="80" t="str">
        <f t="shared" si="35"/>
        <v>OK</v>
      </c>
    </row>
    <row r="100" spans="1:45" ht="30" customHeight="1" thickBot="1" x14ac:dyDescent="0.35">
      <c r="A100" s="81"/>
      <c r="B100" s="257"/>
      <c r="C100" s="270"/>
      <c r="D100" s="271"/>
      <c r="E100" s="272"/>
      <c r="F100" s="273"/>
      <c r="G100" s="274"/>
      <c r="H100" s="275"/>
      <c r="I100" s="276"/>
      <c r="J100" s="276"/>
      <c r="K100" s="277"/>
      <c r="L100" s="278"/>
      <c r="M100" s="279"/>
      <c r="N100" s="93" t="s">
        <v>52</v>
      </c>
      <c r="O100" s="95">
        <v>0</v>
      </c>
      <c r="P100" s="95">
        <v>0</v>
      </c>
      <c r="Q100" s="95">
        <v>0</v>
      </c>
      <c r="R100" s="96">
        <v>0</v>
      </c>
      <c r="S100" s="97">
        <f>SUM(O100:O100)*M99</f>
        <v>0</v>
      </c>
      <c r="T100" s="98">
        <f>SUM(P100:P100)*M99</f>
        <v>0</v>
      </c>
      <c r="U100" s="98">
        <f>SUM(Q100:Q100)*M99</f>
        <v>0</v>
      </c>
      <c r="V100" s="98">
        <f>SUM(R100:R100)*M99</f>
        <v>0</v>
      </c>
      <c r="W100" s="160">
        <f t="shared" si="38"/>
        <v>0</v>
      </c>
      <c r="X100" s="100"/>
      <c r="Y100" s="101"/>
      <c r="Z100" s="102"/>
      <c r="AA100" s="103"/>
      <c r="AB100" s="104"/>
      <c r="AC100" s="105"/>
      <c r="AD100" s="268"/>
      <c r="AE100" s="107"/>
      <c r="AF100" s="108"/>
      <c r="AG100" s="109"/>
      <c r="AH100" s="109"/>
      <c r="AI100" s="109"/>
      <c r="AJ100" s="269"/>
      <c r="AK100" s="124"/>
      <c r="AP100" s="126"/>
      <c r="AQ100" s="104"/>
      <c r="AS100" s="114" t="str">
        <f t="shared" si="35"/>
        <v>OK</v>
      </c>
    </row>
    <row r="101" spans="1:45" ht="30" customHeight="1" x14ac:dyDescent="0.3">
      <c r="A101" s="81"/>
      <c r="B101" s="257"/>
      <c r="C101" s="270"/>
      <c r="D101" s="271"/>
      <c r="E101" s="272"/>
      <c r="F101" s="273"/>
      <c r="G101" s="274"/>
      <c r="H101" s="275"/>
      <c r="I101" s="276"/>
      <c r="J101" s="276"/>
      <c r="K101" s="277"/>
      <c r="L101" s="280" t="s">
        <v>158</v>
      </c>
      <c r="M101" s="281">
        <v>0.25</v>
      </c>
      <c r="N101" s="127" t="s">
        <v>46</v>
      </c>
      <c r="O101" s="184">
        <v>0</v>
      </c>
      <c r="P101" s="184">
        <v>0</v>
      </c>
      <c r="Q101" s="184">
        <v>0.5</v>
      </c>
      <c r="R101" s="185">
        <v>1</v>
      </c>
      <c r="S101" s="128">
        <f>SUM(O101:O101)*M101</f>
        <v>0</v>
      </c>
      <c r="T101" s="129">
        <f>SUM(P101:P101)*M101</f>
        <v>0</v>
      </c>
      <c r="U101" s="129">
        <f>SUM(Q101:Q101)*M101</f>
        <v>0.125</v>
      </c>
      <c r="V101" s="129">
        <f>SUM(R101:R101)*M101</f>
        <v>0.25</v>
      </c>
      <c r="W101" s="186">
        <f t="shared" si="38"/>
        <v>0.25</v>
      </c>
      <c r="X101" s="100"/>
      <c r="Y101" s="101"/>
      <c r="Z101" s="102"/>
      <c r="AA101" s="103"/>
      <c r="AB101" s="104"/>
      <c r="AC101" s="105"/>
      <c r="AD101" s="268"/>
      <c r="AE101" s="76"/>
      <c r="AF101" s="77" t="str">
        <f t="shared" ref="AF101" si="51">+IF(P102&gt;P101,"SUPERADA",IF(T102=T101,"EQUILIBRADA",IF(T102&lt;T101,"PARA MEJORAR")))</f>
        <v>EQUILIBRADA</v>
      </c>
      <c r="AG101" s="109"/>
      <c r="AH101" s="109"/>
      <c r="AI101" s="109"/>
      <c r="AJ101" s="269"/>
      <c r="AK101" s="124"/>
      <c r="AP101" s="126"/>
      <c r="AQ101" s="104"/>
      <c r="AS101" s="80" t="str">
        <f t="shared" si="35"/>
        <v>MAL</v>
      </c>
    </row>
    <row r="102" spans="1:45" ht="30" customHeight="1" thickBot="1" x14ac:dyDescent="0.35">
      <c r="A102" s="81"/>
      <c r="B102" s="257"/>
      <c r="C102" s="270"/>
      <c r="D102" s="271"/>
      <c r="E102" s="282"/>
      <c r="F102" s="283"/>
      <c r="G102" s="284"/>
      <c r="H102" s="285"/>
      <c r="I102" s="286"/>
      <c r="J102" s="286"/>
      <c r="K102" s="287"/>
      <c r="L102" s="288"/>
      <c r="M102" s="289"/>
      <c r="N102" s="137" t="s">
        <v>52</v>
      </c>
      <c r="O102" s="139">
        <v>0</v>
      </c>
      <c r="P102" s="139">
        <v>0</v>
      </c>
      <c r="Q102" s="139">
        <v>0</v>
      </c>
      <c r="R102" s="140">
        <v>0</v>
      </c>
      <c r="S102" s="214">
        <f>SUM(O102:O102)*M101</f>
        <v>0</v>
      </c>
      <c r="T102" s="215">
        <f>SUM(P102:P102)*M101</f>
        <v>0</v>
      </c>
      <c r="U102" s="215">
        <f>SUM(Q102:Q102)*M101</f>
        <v>0</v>
      </c>
      <c r="V102" s="215">
        <f>SUM(R102:R102)*M101</f>
        <v>0</v>
      </c>
      <c r="W102" s="290">
        <f t="shared" si="38"/>
        <v>0</v>
      </c>
      <c r="X102" s="144"/>
      <c r="Y102" s="145"/>
      <c r="Z102" s="146"/>
      <c r="AA102" s="147"/>
      <c r="AB102" s="148"/>
      <c r="AC102" s="105"/>
      <c r="AD102" s="268"/>
      <c r="AE102" s="107"/>
      <c r="AF102" s="108"/>
      <c r="AG102" s="150"/>
      <c r="AH102" s="109"/>
      <c r="AI102" s="109"/>
      <c r="AJ102" s="269"/>
      <c r="AK102" s="124"/>
      <c r="AP102" s="126"/>
      <c r="AQ102" s="148"/>
      <c r="AS102" s="114" t="str">
        <f t="shared" si="35"/>
        <v>OK</v>
      </c>
    </row>
    <row r="103" spans="1:45" ht="30" customHeight="1" x14ac:dyDescent="0.3">
      <c r="A103" s="81"/>
      <c r="B103" s="257"/>
      <c r="C103" s="270"/>
      <c r="D103" s="271"/>
      <c r="E103" s="260">
        <v>7</v>
      </c>
      <c r="F103" s="261" t="s">
        <v>159</v>
      </c>
      <c r="G103" s="262" t="s">
        <v>160</v>
      </c>
      <c r="H103" s="263">
        <v>15</v>
      </c>
      <c r="I103" s="265" t="s">
        <v>161</v>
      </c>
      <c r="J103" s="265" t="s">
        <v>162</v>
      </c>
      <c r="K103" s="265">
        <f>(P104*M103)+(P106*M105)+(P108*M107)+(P110*M109)/100</f>
        <v>0.1</v>
      </c>
      <c r="L103" s="266" t="s">
        <v>163</v>
      </c>
      <c r="M103" s="267">
        <v>0.1</v>
      </c>
      <c r="N103" s="62" t="s">
        <v>46</v>
      </c>
      <c r="O103" s="64">
        <v>1</v>
      </c>
      <c r="P103" s="64">
        <v>1</v>
      </c>
      <c r="Q103" s="64">
        <v>1</v>
      </c>
      <c r="R103" s="65">
        <v>1</v>
      </c>
      <c r="S103" s="66">
        <f>SUM(O103:O103)*M103</f>
        <v>0.1</v>
      </c>
      <c r="T103" s="67">
        <f>SUM(P103:P103)*M103</f>
        <v>0.1</v>
      </c>
      <c r="U103" s="67">
        <f>SUM(Q103:Q103)*M103</f>
        <v>0.1</v>
      </c>
      <c r="V103" s="67">
        <f>SUM(R103:R103)*M103</f>
        <v>0.1</v>
      </c>
      <c r="W103" s="155">
        <f t="shared" si="38"/>
        <v>0.1</v>
      </c>
      <c r="X103" s="69">
        <f>+S104+S106+S108+S110</f>
        <v>0.1</v>
      </c>
      <c r="Y103" s="70">
        <f>+T104+T106+T108+T110</f>
        <v>0.1</v>
      </c>
      <c r="Z103" s="71">
        <f>+U104+U106+U108+U110</f>
        <v>0</v>
      </c>
      <c r="AA103" s="72">
        <f>+V104+V106+V108+V110</f>
        <v>0</v>
      </c>
      <c r="AB103" s="73">
        <f>+AA104+AA106+AA108+AA110</f>
        <v>0</v>
      </c>
      <c r="AC103" s="105"/>
      <c r="AD103" s="268"/>
      <c r="AE103" s="76"/>
      <c r="AF103" s="77" t="str">
        <f t="shared" ref="AF103" si="52">+IF(P104&gt;P103,"SUPERADA",IF(T104=T103,"EQUILIBRADA",IF(T104&lt;T103,"PARA MEJORAR")))</f>
        <v>EQUILIBRADA</v>
      </c>
      <c r="AG103" s="77" t="str">
        <f>IF(COUNTIF(AF103:AF110,"PARA MEJORAR")&gt;=1,"PARA MEJORAR","BIEN")</f>
        <v>PARA MEJORAR</v>
      </c>
      <c r="AH103" s="109"/>
      <c r="AI103" s="109"/>
      <c r="AJ103" s="269"/>
      <c r="AK103" s="204"/>
      <c r="AL103" s="205"/>
      <c r="AM103" s="205"/>
      <c r="AN103" s="205"/>
      <c r="AO103" s="205"/>
      <c r="AP103" s="206"/>
      <c r="AQ103" s="73"/>
      <c r="AS103" s="80" t="str">
        <f t="shared" si="35"/>
        <v>OK</v>
      </c>
    </row>
    <row r="104" spans="1:45" ht="30" customHeight="1" thickBot="1" x14ac:dyDescent="0.35">
      <c r="A104" s="81"/>
      <c r="B104" s="257"/>
      <c r="C104" s="270"/>
      <c r="D104" s="271"/>
      <c r="E104" s="272"/>
      <c r="F104" s="273"/>
      <c r="G104" s="274"/>
      <c r="H104" s="275"/>
      <c r="I104" s="277"/>
      <c r="J104" s="277"/>
      <c r="K104" s="277"/>
      <c r="L104" s="278"/>
      <c r="M104" s="279"/>
      <c r="N104" s="93" t="s">
        <v>52</v>
      </c>
      <c r="O104" s="95">
        <v>1</v>
      </c>
      <c r="P104" s="95">
        <v>1</v>
      </c>
      <c r="Q104" s="95">
        <v>0</v>
      </c>
      <c r="R104" s="96">
        <v>0</v>
      </c>
      <c r="S104" s="97">
        <f>SUM(O104:O104)*M103</f>
        <v>0.1</v>
      </c>
      <c r="T104" s="98">
        <f>SUM(P104:P104)*M103</f>
        <v>0.1</v>
      </c>
      <c r="U104" s="98">
        <f>SUM(Q104:Q104)*M103</f>
        <v>0</v>
      </c>
      <c r="V104" s="98">
        <f>SUM(R104:R104)*M103</f>
        <v>0</v>
      </c>
      <c r="W104" s="160">
        <f t="shared" si="38"/>
        <v>0.1</v>
      </c>
      <c r="X104" s="100"/>
      <c r="Y104" s="101"/>
      <c r="Z104" s="102"/>
      <c r="AA104" s="103"/>
      <c r="AB104" s="104"/>
      <c r="AC104" s="105"/>
      <c r="AD104" s="268"/>
      <c r="AE104" s="107"/>
      <c r="AF104" s="108"/>
      <c r="AG104" s="109"/>
      <c r="AH104" s="109"/>
      <c r="AI104" s="109"/>
      <c r="AJ104" s="269"/>
      <c r="AK104" s="124"/>
      <c r="AP104" s="126"/>
      <c r="AQ104" s="104"/>
      <c r="AS104" s="114" t="str">
        <f t="shared" si="35"/>
        <v>OK</v>
      </c>
    </row>
    <row r="105" spans="1:45" ht="30" customHeight="1" x14ac:dyDescent="0.3">
      <c r="A105" s="81"/>
      <c r="B105" s="257"/>
      <c r="C105" s="270"/>
      <c r="D105" s="271"/>
      <c r="E105" s="272"/>
      <c r="F105" s="273"/>
      <c r="G105" s="274"/>
      <c r="H105" s="275"/>
      <c r="I105" s="277"/>
      <c r="J105" s="277"/>
      <c r="K105" s="277"/>
      <c r="L105" s="280" t="s">
        <v>164</v>
      </c>
      <c r="M105" s="281">
        <v>0.3</v>
      </c>
      <c r="N105" s="127" t="s">
        <v>46</v>
      </c>
      <c r="O105" s="184">
        <v>0.25</v>
      </c>
      <c r="P105" s="184">
        <v>1</v>
      </c>
      <c r="Q105" s="184">
        <v>1</v>
      </c>
      <c r="R105" s="185">
        <v>1</v>
      </c>
      <c r="S105" s="128">
        <f>SUM(O105:O105)*M105</f>
        <v>7.4999999999999997E-2</v>
      </c>
      <c r="T105" s="129">
        <f>SUM(P105:P105)*M105</f>
        <v>0.3</v>
      </c>
      <c r="U105" s="129">
        <f>SUM(Q105:Q105)*M105</f>
        <v>0.3</v>
      </c>
      <c r="V105" s="129">
        <f>SUM(R105:R105)*M105</f>
        <v>0.3</v>
      </c>
      <c r="W105" s="186">
        <f t="shared" si="38"/>
        <v>0.3</v>
      </c>
      <c r="X105" s="100"/>
      <c r="Y105" s="101"/>
      <c r="Z105" s="102"/>
      <c r="AA105" s="103"/>
      <c r="AB105" s="104"/>
      <c r="AC105" s="105"/>
      <c r="AD105" s="268"/>
      <c r="AE105" s="76"/>
      <c r="AF105" s="77" t="str">
        <f t="shared" ref="AF105" si="53">+IF(P106&gt;P105,"SUPERADA",IF(T106=T105,"EQUILIBRADA",IF(T106&lt;T105,"PARA MEJORAR")))</f>
        <v>PARA MEJORAR</v>
      </c>
      <c r="AG105" s="109"/>
      <c r="AH105" s="109"/>
      <c r="AI105" s="109"/>
      <c r="AJ105" s="269"/>
      <c r="AK105" s="124"/>
      <c r="AP105" s="126"/>
      <c r="AQ105" s="104"/>
      <c r="AS105" s="80" t="str">
        <f t="shared" si="35"/>
        <v>OK</v>
      </c>
    </row>
    <row r="106" spans="1:45" ht="30" customHeight="1" thickBot="1" x14ac:dyDescent="0.35">
      <c r="A106" s="81"/>
      <c r="B106" s="257"/>
      <c r="C106" s="270"/>
      <c r="D106" s="271"/>
      <c r="E106" s="272"/>
      <c r="F106" s="273"/>
      <c r="G106" s="274"/>
      <c r="H106" s="275"/>
      <c r="I106" s="277"/>
      <c r="J106" s="277"/>
      <c r="K106" s="277"/>
      <c r="L106" s="278"/>
      <c r="M106" s="279"/>
      <c r="N106" s="93" t="s">
        <v>52</v>
      </c>
      <c r="O106" s="95">
        <v>0</v>
      </c>
      <c r="P106" s="95">
        <v>0</v>
      </c>
      <c r="Q106" s="95">
        <v>0</v>
      </c>
      <c r="R106" s="96">
        <v>0</v>
      </c>
      <c r="S106" s="97">
        <f>SUM(O106:O106)*M105</f>
        <v>0</v>
      </c>
      <c r="T106" s="98">
        <f>SUM(P106:P106)*M105</f>
        <v>0</v>
      </c>
      <c r="U106" s="98">
        <f>SUM(Q106:Q106)*M105</f>
        <v>0</v>
      </c>
      <c r="V106" s="98">
        <f>SUM(R106:R106)*M105</f>
        <v>0</v>
      </c>
      <c r="W106" s="160">
        <f t="shared" si="38"/>
        <v>0</v>
      </c>
      <c r="X106" s="100"/>
      <c r="Y106" s="101"/>
      <c r="Z106" s="102"/>
      <c r="AA106" s="103"/>
      <c r="AB106" s="104"/>
      <c r="AC106" s="105"/>
      <c r="AD106" s="268"/>
      <c r="AE106" s="107"/>
      <c r="AF106" s="108"/>
      <c r="AG106" s="109"/>
      <c r="AH106" s="109"/>
      <c r="AI106" s="109"/>
      <c r="AJ106" s="269"/>
      <c r="AK106" s="124"/>
      <c r="AP106" s="126"/>
      <c r="AQ106" s="104"/>
      <c r="AS106" s="114" t="str">
        <f t="shared" si="35"/>
        <v>OK</v>
      </c>
    </row>
    <row r="107" spans="1:45" ht="30" customHeight="1" x14ac:dyDescent="0.3">
      <c r="A107" s="81"/>
      <c r="B107" s="257"/>
      <c r="C107" s="270"/>
      <c r="D107" s="271"/>
      <c r="E107" s="272"/>
      <c r="F107" s="273"/>
      <c r="G107" s="274"/>
      <c r="H107" s="275"/>
      <c r="I107" s="277"/>
      <c r="J107" s="277"/>
      <c r="K107" s="277"/>
      <c r="L107" s="280" t="s">
        <v>165</v>
      </c>
      <c r="M107" s="281">
        <v>0.4</v>
      </c>
      <c r="N107" s="127" t="s">
        <v>46</v>
      </c>
      <c r="O107" s="184">
        <v>0</v>
      </c>
      <c r="P107" s="184">
        <v>0</v>
      </c>
      <c r="Q107" s="184">
        <v>0.5</v>
      </c>
      <c r="R107" s="185">
        <v>1</v>
      </c>
      <c r="S107" s="128">
        <f>SUM(O107:O107)*M107</f>
        <v>0</v>
      </c>
      <c r="T107" s="129">
        <f>SUM(P107:P107)*M107</f>
        <v>0</v>
      </c>
      <c r="U107" s="129">
        <f>SUM(Q107:Q107)*M107</f>
        <v>0.2</v>
      </c>
      <c r="V107" s="129">
        <f>SUM(R107:R107)*M107</f>
        <v>0.4</v>
      </c>
      <c r="W107" s="186">
        <f t="shared" si="38"/>
        <v>0.4</v>
      </c>
      <c r="X107" s="100"/>
      <c r="Y107" s="101"/>
      <c r="Z107" s="102"/>
      <c r="AA107" s="103"/>
      <c r="AB107" s="104"/>
      <c r="AC107" s="105"/>
      <c r="AD107" s="268"/>
      <c r="AE107" s="76"/>
      <c r="AF107" s="77" t="str">
        <f t="shared" ref="AF107" si="54">+IF(P108&gt;P107,"SUPERADA",IF(T108=T107,"EQUILIBRADA",IF(T108&lt;T107,"PARA MEJORAR")))</f>
        <v>EQUILIBRADA</v>
      </c>
      <c r="AG107" s="109"/>
      <c r="AH107" s="109"/>
      <c r="AI107" s="109"/>
      <c r="AJ107" s="269"/>
      <c r="AK107" s="124"/>
      <c r="AP107" s="126"/>
      <c r="AQ107" s="104"/>
      <c r="AS107" s="80" t="str">
        <f t="shared" si="35"/>
        <v>MAL</v>
      </c>
    </row>
    <row r="108" spans="1:45" ht="30" customHeight="1" thickBot="1" x14ac:dyDescent="0.35">
      <c r="A108" s="81"/>
      <c r="B108" s="257"/>
      <c r="C108" s="270"/>
      <c r="D108" s="271"/>
      <c r="E108" s="272"/>
      <c r="F108" s="273"/>
      <c r="G108" s="274"/>
      <c r="H108" s="275"/>
      <c r="I108" s="277"/>
      <c r="J108" s="277"/>
      <c r="K108" s="277"/>
      <c r="L108" s="278"/>
      <c r="M108" s="279"/>
      <c r="N108" s="93" t="s">
        <v>52</v>
      </c>
      <c r="O108" s="95">
        <v>0</v>
      </c>
      <c r="P108" s="95">
        <v>0</v>
      </c>
      <c r="Q108" s="95">
        <v>0</v>
      </c>
      <c r="R108" s="96">
        <v>0</v>
      </c>
      <c r="S108" s="97">
        <f>SUM(O108:O108)*M107</f>
        <v>0</v>
      </c>
      <c r="T108" s="98">
        <f>SUM(P108:P108)*M107</f>
        <v>0</v>
      </c>
      <c r="U108" s="98">
        <f>SUM(Q108:Q108)*M107</f>
        <v>0</v>
      </c>
      <c r="V108" s="98">
        <f>SUM(R108:R108)*M107</f>
        <v>0</v>
      </c>
      <c r="W108" s="160">
        <f t="shared" si="38"/>
        <v>0</v>
      </c>
      <c r="X108" s="100"/>
      <c r="Y108" s="101"/>
      <c r="Z108" s="102"/>
      <c r="AA108" s="103"/>
      <c r="AB108" s="104"/>
      <c r="AC108" s="105"/>
      <c r="AD108" s="268"/>
      <c r="AE108" s="107"/>
      <c r="AF108" s="108"/>
      <c r="AG108" s="109"/>
      <c r="AH108" s="109"/>
      <c r="AI108" s="109"/>
      <c r="AJ108" s="269"/>
      <c r="AK108" s="124"/>
      <c r="AP108" s="126"/>
      <c r="AQ108" s="104"/>
      <c r="AS108" s="114" t="str">
        <f t="shared" si="35"/>
        <v>OK</v>
      </c>
    </row>
    <row r="109" spans="1:45" ht="30" customHeight="1" x14ac:dyDescent="0.3">
      <c r="A109" s="81"/>
      <c r="B109" s="257"/>
      <c r="C109" s="270"/>
      <c r="D109" s="271"/>
      <c r="E109" s="272"/>
      <c r="F109" s="273"/>
      <c r="G109" s="274"/>
      <c r="H109" s="275"/>
      <c r="I109" s="277"/>
      <c r="J109" s="277"/>
      <c r="K109" s="277"/>
      <c r="L109" s="280" t="s">
        <v>166</v>
      </c>
      <c r="M109" s="281">
        <v>0.2</v>
      </c>
      <c r="N109" s="127" t="s">
        <v>46</v>
      </c>
      <c r="O109" s="184">
        <v>0</v>
      </c>
      <c r="P109" s="184">
        <v>0</v>
      </c>
      <c r="Q109" s="184">
        <v>0.25</v>
      </c>
      <c r="R109" s="185">
        <v>1</v>
      </c>
      <c r="S109" s="128">
        <f>SUM(O109:O109)*M109</f>
        <v>0</v>
      </c>
      <c r="T109" s="129">
        <f>SUM(P109:P109)*M109</f>
        <v>0</v>
      </c>
      <c r="U109" s="129">
        <f>SUM(Q109:Q109)*M109</f>
        <v>0.05</v>
      </c>
      <c r="V109" s="129">
        <f>SUM(R109:R109)*M109</f>
        <v>0.2</v>
      </c>
      <c r="W109" s="186">
        <f t="shared" si="38"/>
        <v>0.2</v>
      </c>
      <c r="X109" s="100"/>
      <c r="Y109" s="101"/>
      <c r="Z109" s="102"/>
      <c r="AA109" s="103"/>
      <c r="AB109" s="104"/>
      <c r="AC109" s="105"/>
      <c r="AD109" s="268"/>
      <c r="AE109" s="76"/>
      <c r="AF109" s="77" t="str">
        <f t="shared" ref="AF109" si="55">+IF(P110&gt;P109,"SUPERADA",IF(T110=T109,"EQUILIBRADA",IF(T110&lt;T109,"PARA MEJORAR")))</f>
        <v>EQUILIBRADA</v>
      </c>
      <c r="AG109" s="109"/>
      <c r="AH109" s="109"/>
      <c r="AI109" s="109"/>
      <c r="AJ109" s="269"/>
      <c r="AK109" s="124"/>
      <c r="AP109" s="126"/>
      <c r="AQ109" s="104"/>
      <c r="AS109" s="80" t="str">
        <f t="shared" si="35"/>
        <v>MAL</v>
      </c>
    </row>
    <row r="110" spans="1:45" ht="30" customHeight="1" thickBot="1" x14ac:dyDescent="0.35">
      <c r="A110" s="81"/>
      <c r="B110" s="257"/>
      <c r="C110" s="270"/>
      <c r="D110" s="271"/>
      <c r="E110" s="272"/>
      <c r="F110" s="273"/>
      <c r="G110" s="284"/>
      <c r="H110" s="285"/>
      <c r="I110" s="287"/>
      <c r="J110" s="287"/>
      <c r="K110" s="287"/>
      <c r="L110" s="288"/>
      <c r="M110" s="289"/>
      <c r="N110" s="137" t="s">
        <v>52</v>
      </c>
      <c r="O110" s="139">
        <v>0</v>
      </c>
      <c r="P110" s="139">
        <v>0</v>
      </c>
      <c r="Q110" s="139">
        <v>0</v>
      </c>
      <c r="R110" s="140">
        <v>0</v>
      </c>
      <c r="S110" s="141">
        <f>SUM(O110:O110)*M109</f>
        <v>0</v>
      </c>
      <c r="T110" s="142">
        <f>SUM(P110:P110)*M109</f>
        <v>0</v>
      </c>
      <c r="U110" s="142">
        <f>SUM(Q110:Q110)*M109</f>
        <v>0</v>
      </c>
      <c r="V110" s="142">
        <f>SUM(R110:R110)*M109</f>
        <v>0</v>
      </c>
      <c r="W110" s="169">
        <f t="shared" si="38"/>
        <v>0</v>
      </c>
      <c r="X110" s="144"/>
      <c r="Y110" s="145"/>
      <c r="Z110" s="146"/>
      <c r="AA110" s="147"/>
      <c r="AB110" s="148"/>
      <c r="AC110" s="105"/>
      <c r="AD110" s="268"/>
      <c r="AE110" s="107"/>
      <c r="AF110" s="108"/>
      <c r="AG110" s="150"/>
      <c r="AH110" s="109"/>
      <c r="AI110" s="109"/>
      <c r="AJ110" s="269"/>
      <c r="AK110" s="124"/>
      <c r="AP110" s="126"/>
      <c r="AQ110" s="148"/>
      <c r="AS110" s="114" t="str">
        <f t="shared" si="35"/>
        <v>OK</v>
      </c>
    </row>
    <row r="111" spans="1:45" ht="30" customHeight="1" x14ac:dyDescent="0.3">
      <c r="A111" s="81"/>
      <c r="B111" s="257"/>
      <c r="C111" s="270"/>
      <c r="D111" s="271"/>
      <c r="E111" s="272"/>
      <c r="F111" s="273"/>
      <c r="G111" s="262" t="s">
        <v>167</v>
      </c>
      <c r="H111" s="263">
        <v>16</v>
      </c>
      <c r="I111" s="265" t="s">
        <v>168</v>
      </c>
      <c r="J111" s="265" t="s">
        <v>169</v>
      </c>
      <c r="K111" s="265">
        <f>(P112*M111)+(P114*M113)+(P116*M115)+(P118*M117)/100</f>
        <v>0.47</v>
      </c>
      <c r="L111" s="266" t="s">
        <v>170</v>
      </c>
      <c r="M111" s="267">
        <v>0.25</v>
      </c>
      <c r="N111" s="62" t="s">
        <v>46</v>
      </c>
      <c r="O111" s="64">
        <v>0.25</v>
      </c>
      <c r="P111" s="64">
        <v>0.5</v>
      </c>
      <c r="Q111" s="64">
        <v>0.75</v>
      </c>
      <c r="R111" s="65">
        <v>1</v>
      </c>
      <c r="S111" s="121">
        <f>SUM(O111:O111)*M111</f>
        <v>6.25E-2</v>
      </c>
      <c r="T111" s="122">
        <f>SUM(P111:P111)*M111</f>
        <v>0.125</v>
      </c>
      <c r="U111" s="122">
        <f>SUM(Q111:Q111)*M111</f>
        <v>0.1875</v>
      </c>
      <c r="V111" s="122">
        <f>SUM(R111:R111)*M111</f>
        <v>0.25</v>
      </c>
      <c r="W111" s="164">
        <f t="shared" si="38"/>
        <v>0.25</v>
      </c>
      <c r="X111" s="69">
        <f>+S112+S114+S116+S118</f>
        <v>9.375E-2</v>
      </c>
      <c r="Y111" s="70">
        <f>+T112+T114+T116+T118</f>
        <v>0.59375</v>
      </c>
      <c r="Z111" s="71">
        <f>+U112+U114+U116+U118</f>
        <v>0</v>
      </c>
      <c r="AA111" s="72">
        <f>+V112+V114+V116+V118</f>
        <v>0</v>
      </c>
      <c r="AB111" s="73">
        <f>+AA112+AA114+AA116+AA118</f>
        <v>0</v>
      </c>
      <c r="AC111" s="105"/>
      <c r="AD111" s="268"/>
      <c r="AE111" s="76"/>
      <c r="AF111" s="77" t="str">
        <f t="shared" ref="AF111" si="56">+IF(P112&gt;P111,"SUPERADA",IF(T112=T111,"EQUILIBRADA",IF(T112&lt;T111,"PARA MEJORAR")))</f>
        <v>SUPERADA</v>
      </c>
      <c r="AG111" s="77" t="str">
        <f>IF(COUNTIF(AF111:AF118,"PARA MEJORAR")&gt;=1,"PARA MEJORAR","BIEN")</f>
        <v>PARA MEJORAR</v>
      </c>
      <c r="AH111" s="109"/>
      <c r="AI111" s="109"/>
      <c r="AJ111" s="269"/>
      <c r="AK111" s="204"/>
      <c r="AL111" s="205"/>
      <c r="AM111" s="205"/>
      <c r="AN111" s="205"/>
      <c r="AO111" s="205"/>
      <c r="AP111" s="206"/>
      <c r="AQ111" s="73"/>
      <c r="AS111" s="80" t="str">
        <f t="shared" si="35"/>
        <v>MAL</v>
      </c>
    </row>
    <row r="112" spans="1:45" ht="30" customHeight="1" thickBot="1" x14ac:dyDescent="0.35">
      <c r="A112" s="81"/>
      <c r="B112" s="257"/>
      <c r="C112" s="270"/>
      <c r="D112" s="271"/>
      <c r="E112" s="272"/>
      <c r="F112" s="273"/>
      <c r="G112" s="274"/>
      <c r="H112" s="275"/>
      <c r="I112" s="277"/>
      <c r="J112" s="277"/>
      <c r="K112" s="277"/>
      <c r="L112" s="278"/>
      <c r="M112" s="279"/>
      <c r="N112" s="93" t="s">
        <v>52</v>
      </c>
      <c r="O112" s="95">
        <v>0.25</v>
      </c>
      <c r="P112" s="95">
        <v>0.75</v>
      </c>
      <c r="Q112" s="95">
        <v>0</v>
      </c>
      <c r="R112" s="96">
        <v>0</v>
      </c>
      <c r="S112" s="97">
        <f>SUM(O112:O112)*M111</f>
        <v>6.25E-2</v>
      </c>
      <c r="T112" s="98">
        <f>SUM(P112:P112)*M111</f>
        <v>0.1875</v>
      </c>
      <c r="U112" s="98">
        <f>SUM(Q112:Q112)*M111</f>
        <v>0</v>
      </c>
      <c r="V112" s="98">
        <f>SUM(R112:R112)*M111</f>
        <v>0</v>
      </c>
      <c r="W112" s="160">
        <f t="shared" si="38"/>
        <v>0.1875</v>
      </c>
      <c r="X112" s="100"/>
      <c r="Y112" s="101"/>
      <c r="Z112" s="102"/>
      <c r="AA112" s="103"/>
      <c r="AB112" s="104"/>
      <c r="AC112" s="105"/>
      <c r="AD112" s="268"/>
      <c r="AE112" s="107"/>
      <c r="AF112" s="108"/>
      <c r="AG112" s="109"/>
      <c r="AH112" s="109"/>
      <c r="AI112" s="109"/>
      <c r="AJ112" s="269"/>
      <c r="AK112" s="124"/>
      <c r="AP112" s="126"/>
      <c r="AQ112" s="104"/>
      <c r="AS112" s="114" t="str">
        <f t="shared" si="35"/>
        <v>OK</v>
      </c>
    </row>
    <row r="113" spans="1:45" ht="30" customHeight="1" x14ac:dyDescent="0.3">
      <c r="A113" s="81"/>
      <c r="B113" s="257"/>
      <c r="C113" s="270"/>
      <c r="D113" s="271"/>
      <c r="E113" s="272"/>
      <c r="F113" s="273"/>
      <c r="G113" s="274"/>
      <c r="H113" s="275"/>
      <c r="I113" s="277"/>
      <c r="J113" s="277"/>
      <c r="K113" s="277"/>
      <c r="L113" s="280" t="s">
        <v>171</v>
      </c>
      <c r="M113" s="281">
        <v>0.25</v>
      </c>
      <c r="N113" s="127" t="s">
        <v>46</v>
      </c>
      <c r="O113" s="184">
        <v>0.25</v>
      </c>
      <c r="P113" s="184">
        <v>0.5</v>
      </c>
      <c r="Q113" s="184">
        <v>0.75</v>
      </c>
      <c r="R113" s="185">
        <v>1</v>
      </c>
      <c r="S113" s="128">
        <f>SUM(O113:O113)*M113</f>
        <v>6.25E-2</v>
      </c>
      <c r="T113" s="129">
        <f>SUM(P113:P113)*M113</f>
        <v>0.125</v>
      </c>
      <c r="U113" s="129">
        <f>SUM(Q113:Q113)*M113</f>
        <v>0.1875</v>
      </c>
      <c r="V113" s="129">
        <f>SUM(R113:R113)*M113</f>
        <v>0.25</v>
      </c>
      <c r="W113" s="186">
        <f t="shared" si="38"/>
        <v>0.25</v>
      </c>
      <c r="X113" s="100"/>
      <c r="Y113" s="101"/>
      <c r="Z113" s="102"/>
      <c r="AA113" s="103"/>
      <c r="AB113" s="104"/>
      <c r="AC113" s="105"/>
      <c r="AD113" s="268"/>
      <c r="AE113" s="76"/>
      <c r="AF113" s="77" t="str">
        <f t="shared" ref="AF113" si="57">+IF(P114&gt;P113,"SUPERADA",IF(T114=T113,"EQUILIBRADA",IF(T114&lt;T113,"PARA MEJORAR")))</f>
        <v>PARA MEJORAR</v>
      </c>
      <c r="AG113" s="109"/>
      <c r="AH113" s="109"/>
      <c r="AI113" s="109"/>
      <c r="AJ113" s="269"/>
      <c r="AK113" s="124"/>
      <c r="AP113" s="126"/>
      <c r="AQ113" s="104"/>
      <c r="AS113" s="80" t="str">
        <f t="shared" si="35"/>
        <v>MAL</v>
      </c>
    </row>
    <row r="114" spans="1:45" ht="30" customHeight="1" thickBot="1" x14ac:dyDescent="0.35">
      <c r="A114" s="81"/>
      <c r="B114" s="257"/>
      <c r="C114" s="270"/>
      <c r="D114" s="271"/>
      <c r="E114" s="272"/>
      <c r="F114" s="273"/>
      <c r="G114" s="274"/>
      <c r="H114" s="275"/>
      <c r="I114" s="277"/>
      <c r="J114" s="277"/>
      <c r="K114" s="277"/>
      <c r="L114" s="278"/>
      <c r="M114" s="279"/>
      <c r="N114" s="93" t="s">
        <v>52</v>
      </c>
      <c r="O114" s="95">
        <v>0.125</v>
      </c>
      <c r="P114" s="95">
        <v>0.125</v>
      </c>
      <c r="Q114" s="95">
        <v>0</v>
      </c>
      <c r="R114" s="96">
        <v>0</v>
      </c>
      <c r="S114" s="97">
        <f>SUM(O114:O114)*M113</f>
        <v>3.125E-2</v>
      </c>
      <c r="T114" s="98">
        <f>SUM(P114:P114)*M113</f>
        <v>3.125E-2</v>
      </c>
      <c r="U114" s="98">
        <f>SUM(Q114:Q114)*M113</f>
        <v>0</v>
      </c>
      <c r="V114" s="98">
        <f>SUM(R114:R114)*M113</f>
        <v>0</v>
      </c>
      <c r="W114" s="160">
        <f t="shared" si="38"/>
        <v>3.125E-2</v>
      </c>
      <c r="X114" s="100"/>
      <c r="Y114" s="101"/>
      <c r="Z114" s="102"/>
      <c r="AA114" s="103"/>
      <c r="AB114" s="104"/>
      <c r="AC114" s="105"/>
      <c r="AD114" s="268"/>
      <c r="AE114" s="107"/>
      <c r="AF114" s="108"/>
      <c r="AG114" s="109"/>
      <c r="AH114" s="109"/>
      <c r="AI114" s="109"/>
      <c r="AJ114" s="269"/>
      <c r="AK114" s="124"/>
      <c r="AP114" s="126"/>
      <c r="AQ114" s="104"/>
      <c r="AS114" s="114" t="str">
        <f t="shared" si="35"/>
        <v>OK</v>
      </c>
    </row>
    <row r="115" spans="1:45" ht="30" customHeight="1" x14ac:dyDescent="0.3">
      <c r="A115" s="81"/>
      <c r="B115" s="257"/>
      <c r="C115" s="270"/>
      <c r="D115" s="271"/>
      <c r="E115" s="272"/>
      <c r="F115" s="273"/>
      <c r="G115" s="274"/>
      <c r="H115" s="275"/>
      <c r="I115" s="277"/>
      <c r="J115" s="277"/>
      <c r="K115" s="277"/>
      <c r="L115" s="280" t="s">
        <v>172</v>
      </c>
      <c r="M115" s="281">
        <v>0.25</v>
      </c>
      <c r="N115" s="127" t="s">
        <v>46</v>
      </c>
      <c r="O115" s="184">
        <v>0.25</v>
      </c>
      <c r="P115" s="184">
        <v>0.5</v>
      </c>
      <c r="Q115" s="184">
        <v>0.75</v>
      </c>
      <c r="R115" s="185">
        <v>1</v>
      </c>
      <c r="S115" s="128">
        <f>SUM(O115:O115)*M115</f>
        <v>6.25E-2</v>
      </c>
      <c r="T115" s="129">
        <f>SUM(P115:P115)*M115</f>
        <v>0.125</v>
      </c>
      <c r="U115" s="129">
        <f>SUM(Q115:Q115)*M115</f>
        <v>0.1875</v>
      </c>
      <c r="V115" s="129">
        <f>SUM(R115:R115)*M115</f>
        <v>0.25</v>
      </c>
      <c r="W115" s="186">
        <f t="shared" si="38"/>
        <v>0.25</v>
      </c>
      <c r="X115" s="100"/>
      <c r="Y115" s="101"/>
      <c r="Z115" s="102"/>
      <c r="AA115" s="103"/>
      <c r="AB115" s="104"/>
      <c r="AC115" s="105"/>
      <c r="AD115" s="268"/>
      <c r="AE115" s="76"/>
      <c r="AF115" s="77" t="str">
        <f t="shared" ref="AF115" si="58">+IF(P116&gt;P115,"SUPERADA",IF(T116=T115,"EQUILIBRADA",IF(T116&lt;T115,"PARA MEJORAR")))</f>
        <v>SUPERADA</v>
      </c>
      <c r="AG115" s="109"/>
      <c r="AH115" s="109"/>
      <c r="AI115" s="109"/>
      <c r="AJ115" s="269"/>
      <c r="AK115" s="124"/>
      <c r="AP115" s="126"/>
      <c r="AQ115" s="104"/>
      <c r="AS115" s="80" t="str">
        <f t="shared" si="35"/>
        <v>MAL</v>
      </c>
    </row>
    <row r="116" spans="1:45" ht="30" customHeight="1" thickBot="1" x14ac:dyDescent="0.35">
      <c r="A116" s="81"/>
      <c r="B116" s="257"/>
      <c r="C116" s="270"/>
      <c r="D116" s="271"/>
      <c r="E116" s="272"/>
      <c r="F116" s="273"/>
      <c r="G116" s="274"/>
      <c r="H116" s="275"/>
      <c r="I116" s="277"/>
      <c r="J116" s="277"/>
      <c r="K116" s="277"/>
      <c r="L116" s="278"/>
      <c r="M116" s="279"/>
      <c r="N116" s="93" t="s">
        <v>52</v>
      </c>
      <c r="O116" s="95">
        <v>0</v>
      </c>
      <c r="P116" s="95">
        <v>1</v>
      </c>
      <c r="Q116" s="95">
        <v>0</v>
      </c>
      <c r="R116" s="96">
        <v>0</v>
      </c>
      <c r="S116" s="97">
        <f>SUM(O116:O116)*M115</f>
        <v>0</v>
      </c>
      <c r="T116" s="98">
        <f>SUM(P116:P116)*M115</f>
        <v>0.25</v>
      </c>
      <c r="U116" s="98">
        <f>SUM(Q116:Q116)*M115</f>
        <v>0</v>
      </c>
      <c r="V116" s="98">
        <f>SUM(R116:R116)*M115</f>
        <v>0</v>
      </c>
      <c r="W116" s="160">
        <f t="shared" si="38"/>
        <v>0.25</v>
      </c>
      <c r="X116" s="100"/>
      <c r="Y116" s="101"/>
      <c r="Z116" s="102"/>
      <c r="AA116" s="103"/>
      <c r="AB116" s="104"/>
      <c r="AC116" s="105"/>
      <c r="AD116" s="268"/>
      <c r="AE116" s="107"/>
      <c r="AF116" s="108"/>
      <c r="AG116" s="109"/>
      <c r="AH116" s="109"/>
      <c r="AI116" s="109"/>
      <c r="AJ116" s="269"/>
      <c r="AK116" s="124"/>
      <c r="AP116" s="126"/>
      <c r="AQ116" s="104"/>
      <c r="AS116" s="114" t="str">
        <f t="shared" si="35"/>
        <v>OK</v>
      </c>
    </row>
    <row r="117" spans="1:45" ht="30" customHeight="1" x14ac:dyDescent="0.3">
      <c r="A117" s="81"/>
      <c r="B117" s="257"/>
      <c r="C117" s="270"/>
      <c r="D117" s="271"/>
      <c r="E117" s="272"/>
      <c r="F117" s="273"/>
      <c r="G117" s="274"/>
      <c r="H117" s="275"/>
      <c r="I117" s="277"/>
      <c r="J117" s="277"/>
      <c r="K117" s="277"/>
      <c r="L117" s="280" t="s">
        <v>173</v>
      </c>
      <c r="M117" s="281">
        <v>0.25</v>
      </c>
      <c r="N117" s="127" t="s">
        <v>46</v>
      </c>
      <c r="O117" s="184">
        <v>0.25</v>
      </c>
      <c r="P117" s="184">
        <v>0.5</v>
      </c>
      <c r="Q117" s="184">
        <v>0.75</v>
      </c>
      <c r="R117" s="185">
        <v>1</v>
      </c>
      <c r="S117" s="128">
        <f>SUM(O117:O117)*M117</f>
        <v>6.25E-2</v>
      </c>
      <c r="T117" s="129">
        <f>SUM(P117:P117)*M117</f>
        <v>0.125</v>
      </c>
      <c r="U117" s="129">
        <f>SUM(Q117:Q117)*M117</f>
        <v>0.1875</v>
      </c>
      <c r="V117" s="129">
        <f>SUM(R117:R117)*M117</f>
        <v>0.25</v>
      </c>
      <c r="W117" s="186">
        <f t="shared" si="38"/>
        <v>0.25</v>
      </c>
      <c r="X117" s="100"/>
      <c r="Y117" s="101"/>
      <c r="Z117" s="102"/>
      <c r="AA117" s="103"/>
      <c r="AB117" s="104"/>
      <c r="AC117" s="105"/>
      <c r="AD117" s="268"/>
      <c r="AE117" s="76"/>
      <c r="AF117" s="77" t="str">
        <f t="shared" ref="AF117" si="59">+IF(P118&gt;P117,"SUPERADA",IF(T118=T117,"EQUILIBRADA",IF(T118&lt;T117,"PARA MEJORAR")))</f>
        <v>EQUILIBRADA</v>
      </c>
      <c r="AG117" s="109"/>
      <c r="AH117" s="109"/>
      <c r="AI117" s="109"/>
      <c r="AJ117" s="269"/>
      <c r="AK117" s="124"/>
      <c r="AP117" s="126"/>
      <c r="AQ117" s="104"/>
      <c r="AS117" s="80" t="str">
        <f t="shared" si="35"/>
        <v>MAL</v>
      </c>
    </row>
    <row r="118" spans="1:45" ht="30" customHeight="1" thickBot="1" x14ac:dyDescent="0.35">
      <c r="A118" s="81"/>
      <c r="B118" s="257"/>
      <c r="C118" s="291"/>
      <c r="D118" s="292"/>
      <c r="E118" s="282"/>
      <c r="F118" s="283"/>
      <c r="G118" s="284"/>
      <c r="H118" s="285"/>
      <c r="I118" s="287"/>
      <c r="J118" s="287"/>
      <c r="K118" s="287"/>
      <c r="L118" s="288"/>
      <c r="M118" s="289"/>
      <c r="N118" s="137" t="s">
        <v>52</v>
      </c>
      <c r="O118" s="139">
        <v>0</v>
      </c>
      <c r="P118" s="139">
        <v>0.5</v>
      </c>
      <c r="Q118" s="139">
        <v>0</v>
      </c>
      <c r="R118" s="140">
        <v>0</v>
      </c>
      <c r="S118" s="141">
        <f>SUM(O118:O118)*M117</f>
        <v>0</v>
      </c>
      <c r="T118" s="142">
        <f>SUM(P118:P118)*M117</f>
        <v>0.125</v>
      </c>
      <c r="U118" s="142">
        <f>SUM(Q118:Q118)*M117</f>
        <v>0</v>
      </c>
      <c r="V118" s="142">
        <f>SUM(R118:R118)*M117</f>
        <v>0</v>
      </c>
      <c r="W118" s="169">
        <f t="shared" si="38"/>
        <v>0.125</v>
      </c>
      <c r="X118" s="144"/>
      <c r="Y118" s="145"/>
      <c r="Z118" s="146"/>
      <c r="AA118" s="147"/>
      <c r="AB118" s="148"/>
      <c r="AC118" s="105"/>
      <c r="AD118" s="268"/>
      <c r="AE118" s="107"/>
      <c r="AF118" s="108"/>
      <c r="AG118" s="150"/>
      <c r="AH118" s="150"/>
      <c r="AI118" s="109"/>
      <c r="AJ118" s="269"/>
      <c r="AK118" s="124"/>
      <c r="AP118" s="126"/>
      <c r="AQ118" s="148"/>
      <c r="AS118" s="114" t="str">
        <f t="shared" si="35"/>
        <v>OK</v>
      </c>
    </row>
    <row r="119" spans="1:45" ht="30" customHeight="1" x14ac:dyDescent="0.3">
      <c r="A119" s="81"/>
      <c r="B119" s="257"/>
      <c r="C119" s="258">
        <v>8</v>
      </c>
      <c r="D119" s="261" t="s">
        <v>174</v>
      </c>
      <c r="E119" s="293">
        <v>8</v>
      </c>
      <c r="F119" s="294" t="s">
        <v>175</v>
      </c>
      <c r="G119" s="295" t="s">
        <v>176</v>
      </c>
      <c r="H119" s="296">
        <v>17</v>
      </c>
      <c r="I119" s="297" t="s">
        <v>177</v>
      </c>
      <c r="J119" s="264" t="s">
        <v>178</v>
      </c>
      <c r="K119" s="265">
        <f>(P120*M119)+(P122*M121)+(P124*M123)+(P126*M125)/100</f>
        <v>0.06</v>
      </c>
      <c r="L119" s="298" t="s">
        <v>179</v>
      </c>
      <c r="M119" s="267">
        <v>0.3</v>
      </c>
      <c r="N119" s="62" t="s">
        <v>46</v>
      </c>
      <c r="O119" s="64">
        <v>0.25</v>
      </c>
      <c r="P119" s="64">
        <v>0.5</v>
      </c>
      <c r="Q119" s="64">
        <v>0.75</v>
      </c>
      <c r="R119" s="65">
        <v>1</v>
      </c>
      <c r="S119" s="121">
        <f>SUM(O119:O119)*M119</f>
        <v>7.4999999999999997E-2</v>
      </c>
      <c r="T119" s="122">
        <f>SUM(P119:P119)*M119</f>
        <v>0.15</v>
      </c>
      <c r="U119" s="122">
        <f>SUM(Q119:Q119)*M119</f>
        <v>0.22499999999999998</v>
      </c>
      <c r="V119" s="122">
        <f>SUM(R119:R119)*M119</f>
        <v>0.3</v>
      </c>
      <c r="W119" s="164">
        <f t="shared" si="38"/>
        <v>0.3</v>
      </c>
      <c r="X119" s="69">
        <f>+S120+S122+S124+S126</f>
        <v>0.03</v>
      </c>
      <c r="Y119" s="70">
        <f>+T120+T122+T124+T126</f>
        <v>0.06</v>
      </c>
      <c r="Z119" s="71">
        <f>+U120+U122+U124+U126</f>
        <v>0</v>
      </c>
      <c r="AA119" s="72">
        <f>+V120+V122+V124+V126</f>
        <v>0</v>
      </c>
      <c r="AB119" s="73">
        <f>+AA120+AA122+AA124+AA126</f>
        <v>0</v>
      </c>
      <c r="AC119" s="105"/>
      <c r="AD119" s="268"/>
      <c r="AE119" s="76"/>
      <c r="AF119" s="77" t="str">
        <f t="shared" ref="AF119" si="60">+IF(P120&gt;P119,"SUPERADA",IF(T120=T119,"EQUILIBRADA",IF(T120&lt;T119,"PARA MEJORAR")))</f>
        <v>PARA MEJORAR</v>
      </c>
      <c r="AG119" s="77" t="str">
        <f>IF(COUNTIF(AF119:AF126,"PARA MEJORAR")&gt;=1,"PARA MEJORAR","BIEN")</f>
        <v>PARA MEJORAR</v>
      </c>
      <c r="AH119" s="77" t="str">
        <f>IF(COUNTIF(AG119:AG126,"PARA MEJORAR")&gt;=1,"PARA MEJORAR","BIEN")</f>
        <v>PARA MEJORAR</v>
      </c>
      <c r="AI119" s="109"/>
      <c r="AJ119" s="269"/>
      <c r="AK119" s="204"/>
      <c r="AL119" s="205"/>
      <c r="AM119" s="205"/>
      <c r="AN119" s="205"/>
      <c r="AO119" s="205"/>
      <c r="AP119" s="206"/>
      <c r="AQ119" s="73"/>
      <c r="AS119" s="80" t="str">
        <f t="shared" si="35"/>
        <v>MAL</v>
      </c>
    </row>
    <row r="120" spans="1:45" ht="30" customHeight="1" thickBot="1" x14ac:dyDescent="0.35">
      <c r="A120" s="81"/>
      <c r="B120" s="257"/>
      <c r="C120" s="270"/>
      <c r="D120" s="273"/>
      <c r="E120" s="299"/>
      <c r="F120" s="300"/>
      <c r="G120" s="301"/>
      <c r="H120" s="302"/>
      <c r="I120" s="303"/>
      <c r="J120" s="276"/>
      <c r="K120" s="277"/>
      <c r="L120" s="304"/>
      <c r="M120" s="305"/>
      <c r="N120" s="93" t="s">
        <v>52</v>
      </c>
      <c r="O120" s="95">
        <v>0.1</v>
      </c>
      <c r="P120" s="95">
        <v>0.1</v>
      </c>
      <c r="Q120" s="95">
        <v>0</v>
      </c>
      <c r="R120" s="96">
        <v>0</v>
      </c>
      <c r="S120" s="97">
        <f>SUM(O120:O120)*M119</f>
        <v>0.03</v>
      </c>
      <c r="T120" s="98">
        <f>SUM(P120:P120)*M119</f>
        <v>0.03</v>
      </c>
      <c r="U120" s="98">
        <f>SUM(Q120:Q120)*M119</f>
        <v>0</v>
      </c>
      <c r="V120" s="98">
        <f>SUM(R120:R120)*M119</f>
        <v>0</v>
      </c>
      <c r="W120" s="160">
        <f t="shared" si="38"/>
        <v>0.03</v>
      </c>
      <c r="X120" s="100"/>
      <c r="Y120" s="101"/>
      <c r="Z120" s="102"/>
      <c r="AA120" s="103"/>
      <c r="AB120" s="104"/>
      <c r="AC120" s="105"/>
      <c r="AD120" s="268"/>
      <c r="AE120" s="107"/>
      <c r="AF120" s="108"/>
      <c r="AG120" s="109"/>
      <c r="AH120" s="109"/>
      <c r="AI120" s="109"/>
      <c r="AJ120" s="269"/>
      <c r="AK120" s="124"/>
      <c r="AP120" s="126"/>
      <c r="AQ120" s="104"/>
      <c r="AS120" s="114" t="str">
        <f t="shared" si="35"/>
        <v>OK</v>
      </c>
    </row>
    <row r="121" spans="1:45" ht="30" customHeight="1" x14ac:dyDescent="0.3">
      <c r="A121" s="81"/>
      <c r="B121" s="257"/>
      <c r="C121" s="270"/>
      <c r="D121" s="273"/>
      <c r="E121" s="299"/>
      <c r="F121" s="300"/>
      <c r="G121" s="301"/>
      <c r="H121" s="302"/>
      <c r="I121" s="303"/>
      <c r="J121" s="276"/>
      <c r="K121" s="277"/>
      <c r="L121" s="306" t="s">
        <v>180</v>
      </c>
      <c r="M121" s="307">
        <v>0.3</v>
      </c>
      <c r="N121" s="127" t="s">
        <v>46</v>
      </c>
      <c r="O121" s="184">
        <v>0.25</v>
      </c>
      <c r="P121" s="184">
        <v>0.5</v>
      </c>
      <c r="Q121" s="184">
        <v>0.75</v>
      </c>
      <c r="R121" s="185">
        <v>1</v>
      </c>
      <c r="S121" s="128">
        <f>SUM(O121:O121)*M121</f>
        <v>7.4999999999999997E-2</v>
      </c>
      <c r="T121" s="129">
        <f>SUM(P121:P121)*M121</f>
        <v>0.15</v>
      </c>
      <c r="U121" s="129">
        <f>SUM(Q121:Q121)*M121</f>
        <v>0.22499999999999998</v>
      </c>
      <c r="V121" s="129">
        <f>SUM(R121:R121)*M121</f>
        <v>0.3</v>
      </c>
      <c r="W121" s="186">
        <f t="shared" si="38"/>
        <v>0.3</v>
      </c>
      <c r="X121" s="100"/>
      <c r="Y121" s="101"/>
      <c r="Z121" s="102"/>
      <c r="AA121" s="103"/>
      <c r="AB121" s="104"/>
      <c r="AC121" s="105"/>
      <c r="AD121" s="268"/>
      <c r="AE121" s="76"/>
      <c r="AF121" s="77" t="str">
        <f t="shared" ref="AF121" si="61">+IF(P122&gt;P121,"SUPERADA",IF(T122=T121,"EQUILIBRADA",IF(T122&lt;T121,"PARA MEJORAR")))</f>
        <v>PARA MEJORAR</v>
      </c>
      <c r="AG121" s="109"/>
      <c r="AH121" s="109"/>
      <c r="AI121" s="109"/>
      <c r="AJ121" s="269"/>
      <c r="AK121" s="124"/>
      <c r="AP121" s="126"/>
      <c r="AQ121" s="104"/>
      <c r="AS121" s="80" t="str">
        <f t="shared" si="35"/>
        <v>MAL</v>
      </c>
    </row>
    <row r="122" spans="1:45" ht="30" customHeight="1" thickBot="1" x14ac:dyDescent="0.35">
      <c r="A122" s="81"/>
      <c r="B122" s="257"/>
      <c r="C122" s="270"/>
      <c r="D122" s="273"/>
      <c r="E122" s="299"/>
      <c r="F122" s="300"/>
      <c r="G122" s="301"/>
      <c r="H122" s="302"/>
      <c r="I122" s="303"/>
      <c r="J122" s="276"/>
      <c r="K122" s="277"/>
      <c r="L122" s="304"/>
      <c r="M122" s="305"/>
      <c r="N122" s="93" t="s">
        <v>52</v>
      </c>
      <c r="O122" s="95">
        <v>0</v>
      </c>
      <c r="P122" s="95">
        <v>0.1</v>
      </c>
      <c r="Q122" s="95">
        <v>0</v>
      </c>
      <c r="R122" s="96">
        <v>0</v>
      </c>
      <c r="S122" s="97">
        <f>SUM(O122:O122)*M121</f>
        <v>0</v>
      </c>
      <c r="T122" s="98">
        <f>SUM(P122:P122)*M121</f>
        <v>0.03</v>
      </c>
      <c r="U122" s="98">
        <f>SUM(Q122:Q122)*M121</f>
        <v>0</v>
      </c>
      <c r="V122" s="98">
        <f>SUM(R122:R122)*M121</f>
        <v>0</v>
      </c>
      <c r="W122" s="160">
        <f t="shared" si="38"/>
        <v>0.03</v>
      </c>
      <c r="X122" s="100"/>
      <c r="Y122" s="101"/>
      <c r="Z122" s="102"/>
      <c r="AA122" s="103"/>
      <c r="AB122" s="104"/>
      <c r="AC122" s="105"/>
      <c r="AD122" s="268"/>
      <c r="AE122" s="107"/>
      <c r="AF122" s="108"/>
      <c r="AG122" s="109"/>
      <c r="AH122" s="109"/>
      <c r="AI122" s="109"/>
      <c r="AJ122" s="269"/>
      <c r="AK122" s="124"/>
      <c r="AP122" s="126"/>
      <c r="AQ122" s="104"/>
      <c r="AS122" s="114" t="str">
        <f t="shared" si="35"/>
        <v>OK</v>
      </c>
    </row>
    <row r="123" spans="1:45" ht="30" customHeight="1" x14ac:dyDescent="0.3">
      <c r="A123" s="81"/>
      <c r="B123" s="257"/>
      <c r="C123" s="270"/>
      <c r="D123" s="273"/>
      <c r="E123" s="299"/>
      <c r="F123" s="300"/>
      <c r="G123" s="301"/>
      <c r="H123" s="302"/>
      <c r="I123" s="303"/>
      <c r="J123" s="276"/>
      <c r="K123" s="277"/>
      <c r="L123" s="306" t="s">
        <v>181</v>
      </c>
      <c r="M123" s="307">
        <v>0.2</v>
      </c>
      <c r="N123" s="127" t="s">
        <v>46</v>
      </c>
      <c r="O123" s="184">
        <v>0.25</v>
      </c>
      <c r="P123" s="184">
        <v>0.5</v>
      </c>
      <c r="Q123" s="184">
        <v>0.75</v>
      </c>
      <c r="R123" s="185">
        <v>1</v>
      </c>
      <c r="S123" s="128">
        <f>SUM(O123:O123)*M123</f>
        <v>0.05</v>
      </c>
      <c r="T123" s="129">
        <f>SUM(P123:P123)*M123</f>
        <v>0.1</v>
      </c>
      <c r="U123" s="129">
        <f>SUM(Q123:Q123)*M123</f>
        <v>0.15000000000000002</v>
      </c>
      <c r="V123" s="129">
        <f>SUM(R123:R123)*M123</f>
        <v>0.2</v>
      </c>
      <c r="W123" s="186">
        <f t="shared" si="38"/>
        <v>0.2</v>
      </c>
      <c r="X123" s="100"/>
      <c r="Y123" s="101"/>
      <c r="Z123" s="102"/>
      <c r="AA123" s="103"/>
      <c r="AB123" s="104"/>
      <c r="AC123" s="105"/>
      <c r="AD123" s="268"/>
      <c r="AE123" s="76"/>
      <c r="AF123" s="77" t="str">
        <f t="shared" ref="AF123" si="62">+IF(P124&gt;P123,"SUPERADA",IF(T124=T123,"EQUILIBRADA",IF(T124&lt;T123,"PARA MEJORAR")))</f>
        <v>PARA MEJORAR</v>
      </c>
      <c r="AG123" s="109"/>
      <c r="AH123" s="109"/>
      <c r="AI123" s="109"/>
      <c r="AJ123" s="269"/>
      <c r="AK123" s="124"/>
      <c r="AP123" s="126"/>
      <c r="AQ123" s="104"/>
      <c r="AS123" s="80" t="str">
        <f t="shared" si="35"/>
        <v>MAL</v>
      </c>
    </row>
    <row r="124" spans="1:45" ht="30" customHeight="1" thickBot="1" x14ac:dyDescent="0.35">
      <c r="A124" s="81"/>
      <c r="B124" s="257"/>
      <c r="C124" s="270"/>
      <c r="D124" s="273"/>
      <c r="E124" s="299"/>
      <c r="F124" s="300"/>
      <c r="G124" s="301"/>
      <c r="H124" s="302"/>
      <c r="I124" s="303"/>
      <c r="J124" s="276"/>
      <c r="K124" s="277"/>
      <c r="L124" s="304"/>
      <c r="M124" s="305"/>
      <c r="N124" s="93" t="s">
        <v>52</v>
      </c>
      <c r="O124" s="95">
        <v>0</v>
      </c>
      <c r="P124" s="95">
        <v>0</v>
      </c>
      <c r="Q124" s="95">
        <v>0</v>
      </c>
      <c r="R124" s="96">
        <v>0</v>
      </c>
      <c r="S124" s="97">
        <f>SUM(O124:O124)*M123</f>
        <v>0</v>
      </c>
      <c r="T124" s="98">
        <f>SUM(P124:P124)*M123</f>
        <v>0</v>
      </c>
      <c r="U124" s="98">
        <f>SUM(Q124:Q124)*M123</f>
        <v>0</v>
      </c>
      <c r="V124" s="98">
        <f>SUM(R124:R124)*M123</f>
        <v>0</v>
      </c>
      <c r="W124" s="160">
        <f t="shared" si="38"/>
        <v>0</v>
      </c>
      <c r="X124" s="100"/>
      <c r="Y124" s="101"/>
      <c r="Z124" s="102"/>
      <c r="AA124" s="103"/>
      <c r="AB124" s="104"/>
      <c r="AC124" s="105"/>
      <c r="AD124" s="268"/>
      <c r="AE124" s="107"/>
      <c r="AF124" s="108"/>
      <c r="AG124" s="109"/>
      <c r="AH124" s="109"/>
      <c r="AI124" s="109"/>
      <c r="AJ124" s="269"/>
      <c r="AK124" s="124"/>
      <c r="AP124" s="126"/>
      <c r="AQ124" s="104"/>
      <c r="AS124" s="114" t="str">
        <f t="shared" si="35"/>
        <v>OK</v>
      </c>
    </row>
    <row r="125" spans="1:45" ht="30" customHeight="1" x14ac:dyDescent="0.3">
      <c r="A125" s="81"/>
      <c r="B125" s="257"/>
      <c r="C125" s="270"/>
      <c r="D125" s="273"/>
      <c r="E125" s="299"/>
      <c r="F125" s="300"/>
      <c r="G125" s="301"/>
      <c r="H125" s="302"/>
      <c r="I125" s="303"/>
      <c r="J125" s="276"/>
      <c r="K125" s="277"/>
      <c r="L125" s="306" t="s">
        <v>182</v>
      </c>
      <c r="M125" s="307">
        <v>0.2</v>
      </c>
      <c r="N125" s="127" t="s">
        <v>46</v>
      </c>
      <c r="O125" s="184">
        <v>0.25</v>
      </c>
      <c r="P125" s="184">
        <v>0.5</v>
      </c>
      <c r="Q125" s="184">
        <v>0.75</v>
      </c>
      <c r="R125" s="185">
        <v>1</v>
      </c>
      <c r="S125" s="128">
        <f>SUM(O125:O125)*M125</f>
        <v>0.05</v>
      </c>
      <c r="T125" s="129">
        <f>SUM(P125:P125)*M125</f>
        <v>0.1</v>
      </c>
      <c r="U125" s="129">
        <f>SUM(Q125:Q125)*M125</f>
        <v>0.15000000000000002</v>
      </c>
      <c r="V125" s="129">
        <f>SUM(R125:R125)*M125</f>
        <v>0.2</v>
      </c>
      <c r="W125" s="186">
        <f t="shared" si="38"/>
        <v>0.2</v>
      </c>
      <c r="X125" s="100"/>
      <c r="Y125" s="101"/>
      <c r="Z125" s="102"/>
      <c r="AA125" s="103"/>
      <c r="AB125" s="104"/>
      <c r="AC125" s="105"/>
      <c r="AD125" s="268"/>
      <c r="AE125" s="76"/>
      <c r="AF125" s="77" t="str">
        <f t="shared" ref="AF125" si="63">+IF(P126&gt;P125,"SUPERADA",IF(T126=T125,"EQUILIBRADA",IF(T126&lt;T125,"PARA MEJORAR")))</f>
        <v>PARA MEJORAR</v>
      </c>
      <c r="AG125" s="109"/>
      <c r="AH125" s="109"/>
      <c r="AI125" s="109"/>
      <c r="AJ125" s="269"/>
      <c r="AK125" s="124"/>
      <c r="AP125" s="126"/>
      <c r="AQ125" s="104"/>
      <c r="AS125" s="80" t="str">
        <f t="shared" si="35"/>
        <v>MAL</v>
      </c>
    </row>
    <row r="126" spans="1:45" ht="30" customHeight="1" thickBot="1" x14ac:dyDescent="0.35">
      <c r="A126" s="81"/>
      <c r="B126" s="257"/>
      <c r="C126" s="291"/>
      <c r="D126" s="283"/>
      <c r="E126" s="308"/>
      <c r="F126" s="309"/>
      <c r="G126" s="310"/>
      <c r="H126" s="311"/>
      <c r="I126" s="312"/>
      <c r="J126" s="286"/>
      <c r="K126" s="287"/>
      <c r="L126" s="313"/>
      <c r="M126" s="289"/>
      <c r="N126" s="137" t="s">
        <v>52</v>
      </c>
      <c r="O126" s="139">
        <v>0</v>
      </c>
      <c r="P126" s="139">
        <v>0</v>
      </c>
      <c r="Q126" s="139">
        <v>0</v>
      </c>
      <c r="R126" s="140">
        <v>0</v>
      </c>
      <c r="S126" s="141">
        <f>SUM(O126:O126)*M125</f>
        <v>0</v>
      </c>
      <c r="T126" s="142">
        <f>SUM(P126:P126)*M125</f>
        <v>0</v>
      </c>
      <c r="U126" s="142">
        <f>SUM(Q126:Q126)*M125</f>
        <v>0</v>
      </c>
      <c r="V126" s="142">
        <f>SUM(R126:R126)*M125</f>
        <v>0</v>
      </c>
      <c r="W126" s="169">
        <f t="shared" si="38"/>
        <v>0</v>
      </c>
      <c r="X126" s="144"/>
      <c r="Y126" s="145"/>
      <c r="Z126" s="146"/>
      <c r="AA126" s="147"/>
      <c r="AB126" s="148"/>
      <c r="AC126" s="105"/>
      <c r="AD126" s="314"/>
      <c r="AE126" s="107"/>
      <c r="AF126" s="108"/>
      <c r="AG126" s="150"/>
      <c r="AH126" s="150"/>
      <c r="AI126" s="109"/>
      <c r="AJ126" s="269"/>
      <c r="AK126" s="124"/>
      <c r="AP126" s="126"/>
      <c r="AQ126" s="148"/>
      <c r="AS126" s="114" t="str">
        <f t="shared" si="35"/>
        <v>OK</v>
      </c>
    </row>
    <row r="127" spans="1:45" ht="30" customHeight="1" x14ac:dyDescent="0.3">
      <c r="A127" s="81"/>
      <c r="B127" s="257"/>
      <c r="C127" s="315">
        <v>9</v>
      </c>
      <c r="D127" s="316" t="s">
        <v>183</v>
      </c>
      <c r="E127" s="260">
        <v>9</v>
      </c>
      <c r="F127" s="261" t="s">
        <v>184</v>
      </c>
      <c r="G127" s="262" t="s">
        <v>185</v>
      </c>
      <c r="H127" s="263">
        <v>18</v>
      </c>
      <c r="I127" s="265" t="s">
        <v>186</v>
      </c>
      <c r="J127" s="265" t="s">
        <v>187</v>
      </c>
      <c r="K127" s="265">
        <f>(P128*M127)+(P130*M129)+(P132*M131)+(P134*M133)+(P136*M135)/100</f>
        <v>0.501</v>
      </c>
      <c r="L127" s="266" t="s">
        <v>188</v>
      </c>
      <c r="M127" s="267">
        <v>0.2</v>
      </c>
      <c r="N127" s="117" t="s">
        <v>46</v>
      </c>
      <c r="O127" s="119">
        <v>1</v>
      </c>
      <c r="P127" s="119">
        <v>1</v>
      </c>
      <c r="Q127" s="119">
        <v>1</v>
      </c>
      <c r="R127" s="120">
        <v>1</v>
      </c>
      <c r="S127" s="66">
        <f>SUM(O127:O127)*M127</f>
        <v>0.2</v>
      </c>
      <c r="T127" s="67">
        <f>SUM(P127:P127)*M127</f>
        <v>0.2</v>
      </c>
      <c r="U127" s="67">
        <f>SUM(Q127:Q127)*M127</f>
        <v>0.2</v>
      </c>
      <c r="V127" s="67">
        <f>SUM(R127:R127)*M127</f>
        <v>0.2</v>
      </c>
      <c r="W127" s="155">
        <f t="shared" si="38"/>
        <v>0.2</v>
      </c>
      <c r="X127" s="69">
        <f>+S128+S130+S132+S134+S136</f>
        <v>0</v>
      </c>
      <c r="Y127" s="70">
        <f>+T128+T130+T132+T134+T136</f>
        <v>0.6</v>
      </c>
      <c r="Z127" s="71">
        <f>+U128+U130+U132+U134+U136</f>
        <v>0</v>
      </c>
      <c r="AA127" s="72">
        <f>+V128+V130+V132+V134+V136</f>
        <v>0</v>
      </c>
      <c r="AB127" s="73">
        <f>+AA128+AA130+AA132+AA134+AA136</f>
        <v>0</v>
      </c>
      <c r="AC127" s="105"/>
      <c r="AD127" s="317" t="s">
        <v>189</v>
      </c>
      <c r="AE127" s="76"/>
      <c r="AF127" s="77" t="str">
        <f t="shared" ref="AF127" si="64">+IF(P128&gt;P127,"SUPERADA",IF(T128=T127,"EQUILIBRADA",IF(T128&lt;T127,"PARA MEJORAR")))</f>
        <v>EQUILIBRADA</v>
      </c>
      <c r="AG127" s="77" t="str">
        <f>IF(COUNTIF(AF127:AF136,"PARA MEJORAR")&gt;=1,"PARA MEJORAR","BIEN")</f>
        <v>PARA MEJORAR</v>
      </c>
      <c r="AH127" s="77" t="str">
        <f>IF(COUNTIF(AG127,"PARA MEJORAR")&gt;=1,"PARA MEJORAR","BIEN")</f>
        <v>PARA MEJORAR</v>
      </c>
      <c r="AI127" s="109"/>
      <c r="AJ127" s="269"/>
      <c r="AK127" s="204"/>
      <c r="AL127" s="205"/>
      <c r="AM127" s="205"/>
      <c r="AN127" s="205"/>
      <c r="AO127" s="205"/>
      <c r="AP127" s="206"/>
      <c r="AQ127" s="73"/>
      <c r="AS127" s="80" t="str">
        <f t="shared" si="35"/>
        <v>OK</v>
      </c>
    </row>
    <row r="128" spans="1:45" ht="30" customHeight="1" thickBot="1" x14ac:dyDescent="0.35">
      <c r="A128" s="81"/>
      <c r="B128" s="257"/>
      <c r="C128" s="318"/>
      <c r="D128" s="319"/>
      <c r="E128" s="272"/>
      <c r="F128" s="273"/>
      <c r="G128" s="274"/>
      <c r="H128" s="275"/>
      <c r="I128" s="277"/>
      <c r="J128" s="277"/>
      <c r="K128" s="277"/>
      <c r="L128" s="278"/>
      <c r="M128" s="279"/>
      <c r="N128" s="93" t="s">
        <v>52</v>
      </c>
      <c r="O128" s="95">
        <v>0</v>
      </c>
      <c r="P128" s="95">
        <v>1</v>
      </c>
      <c r="Q128" s="95">
        <v>0</v>
      </c>
      <c r="R128" s="96">
        <v>0</v>
      </c>
      <c r="S128" s="97">
        <f>SUM(O128:O128)*M127</f>
        <v>0</v>
      </c>
      <c r="T128" s="98">
        <f>SUM(P128:P128)*M127</f>
        <v>0.2</v>
      </c>
      <c r="U128" s="98">
        <f>SUM(Q128:Q128)*M127</f>
        <v>0</v>
      </c>
      <c r="V128" s="98">
        <f>SUM(R128:R128)*M127</f>
        <v>0</v>
      </c>
      <c r="W128" s="160">
        <f t="shared" si="38"/>
        <v>0.2</v>
      </c>
      <c r="X128" s="100"/>
      <c r="Y128" s="101"/>
      <c r="Z128" s="102"/>
      <c r="AA128" s="103"/>
      <c r="AB128" s="104"/>
      <c r="AC128" s="105"/>
      <c r="AD128" s="320"/>
      <c r="AE128" s="107"/>
      <c r="AF128" s="108"/>
      <c r="AG128" s="109"/>
      <c r="AH128" s="109"/>
      <c r="AI128" s="109"/>
      <c r="AJ128" s="269"/>
      <c r="AK128" s="124"/>
      <c r="AP128" s="126"/>
      <c r="AQ128" s="104"/>
      <c r="AS128" s="114" t="str">
        <f t="shared" si="35"/>
        <v>OK</v>
      </c>
    </row>
    <row r="129" spans="1:45" ht="30" customHeight="1" x14ac:dyDescent="0.3">
      <c r="A129" s="81"/>
      <c r="B129" s="257"/>
      <c r="C129" s="318"/>
      <c r="D129" s="319"/>
      <c r="E129" s="272"/>
      <c r="F129" s="273"/>
      <c r="G129" s="274"/>
      <c r="H129" s="275"/>
      <c r="I129" s="277"/>
      <c r="J129" s="277"/>
      <c r="K129" s="277"/>
      <c r="L129" s="280" t="s">
        <v>190</v>
      </c>
      <c r="M129" s="281">
        <v>0.2</v>
      </c>
      <c r="N129" s="127" t="s">
        <v>46</v>
      </c>
      <c r="O129" s="184">
        <v>0.4</v>
      </c>
      <c r="P129" s="184">
        <v>1</v>
      </c>
      <c r="Q129" s="184">
        <v>1</v>
      </c>
      <c r="R129" s="185">
        <v>1</v>
      </c>
      <c r="S129" s="128">
        <f>SUM(O129:O129)*M129</f>
        <v>8.0000000000000016E-2</v>
      </c>
      <c r="T129" s="129">
        <f>SUM(P129:P129)*M129</f>
        <v>0.2</v>
      </c>
      <c r="U129" s="129">
        <f>SUM(Q129:Q129)*M129</f>
        <v>0.2</v>
      </c>
      <c r="V129" s="129">
        <f>SUM(R129:R129)*M129</f>
        <v>0.2</v>
      </c>
      <c r="W129" s="186">
        <f t="shared" si="38"/>
        <v>0.2</v>
      </c>
      <c r="X129" s="100"/>
      <c r="Y129" s="101"/>
      <c r="Z129" s="102"/>
      <c r="AA129" s="103"/>
      <c r="AB129" s="104"/>
      <c r="AC129" s="105"/>
      <c r="AD129" s="320"/>
      <c r="AE129" s="76"/>
      <c r="AF129" s="77" t="str">
        <f t="shared" ref="AF129" si="65">+IF(P130&gt;P129,"SUPERADA",IF(T130=T129,"EQUILIBRADA",IF(T130&lt;T129,"PARA MEJORAR")))</f>
        <v>PARA MEJORAR</v>
      </c>
      <c r="AG129" s="109"/>
      <c r="AH129" s="109"/>
      <c r="AI129" s="109"/>
      <c r="AJ129" s="269"/>
      <c r="AK129" s="124"/>
      <c r="AP129" s="126"/>
      <c r="AQ129" s="104"/>
      <c r="AS129" s="80" t="str">
        <f t="shared" si="35"/>
        <v>OK</v>
      </c>
    </row>
    <row r="130" spans="1:45" ht="30" customHeight="1" thickBot="1" x14ac:dyDescent="0.35">
      <c r="A130" s="81"/>
      <c r="B130" s="257"/>
      <c r="C130" s="318"/>
      <c r="D130" s="319"/>
      <c r="E130" s="272"/>
      <c r="F130" s="273"/>
      <c r="G130" s="274"/>
      <c r="H130" s="275"/>
      <c r="I130" s="277"/>
      <c r="J130" s="277"/>
      <c r="K130" s="277"/>
      <c r="L130" s="278"/>
      <c r="M130" s="279"/>
      <c r="N130" s="93" t="s">
        <v>52</v>
      </c>
      <c r="O130" s="95">
        <v>0</v>
      </c>
      <c r="P130" s="95">
        <v>0.5</v>
      </c>
      <c r="Q130" s="95">
        <v>0</v>
      </c>
      <c r="R130" s="96">
        <v>0</v>
      </c>
      <c r="S130" s="97">
        <f>SUM(O130:O130)*M129</f>
        <v>0</v>
      </c>
      <c r="T130" s="98">
        <f>SUM(P130:P130)*M129</f>
        <v>0.1</v>
      </c>
      <c r="U130" s="98">
        <f>SUM(Q130:Q130)*M129</f>
        <v>0</v>
      </c>
      <c r="V130" s="98">
        <f>SUM(R130:R130)*M129</f>
        <v>0</v>
      </c>
      <c r="W130" s="160">
        <f t="shared" si="38"/>
        <v>0.1</v>
      </c>
      <c r="X130" s="100"/>
      <c r="Y130" s="101"/>
      <c r="Z130" s="102"/>
      <c r="AA130" s="103"/>
      <c r="AB130" s="104"/>
      <c r="AC130" s="105"/>
      <c r="AD130" s="320"/>
      <c r="AE130" s="107"/>
      <c r="AF130" s="108"/>
      <c r="AG130" s="109"/>
      <c r="AH130" s="109"/>
      <c r="AI130" s="109"/>
      <c r="AJ130" s="269"/>
      <c r="AK130" s="124"/>
      <c r="AP130" s="126"/>
      <c r="AQ130" s="104"/>
      <c r="AS130" s="114" t="str">
        <f t="shared" si="35"/>
        <v>OK</v>
      </c>
    </row>
    <row r="131" spans="1:45" ht="30" customHeight="1" x14ac:dyDescent="0.3">
      <c r="A131" s="81"/>
      <c r="B131" s="257"/>
      <c r="C131" s="318"/>
      <c r="D131" s="319"/>
      <c r="E131" s="272"/>
      <c r="F131" s="273"/>
      <c r="G131" s="274"/>
      <c r="H131" s="275"/>
      <c r="I131" s="277"/>
      <c r="J131" s="277"/>
      <c r="K131" s="277"/>
      <c r="L131" s="280" t="s">
        <v>191</v>
      </c>
      <c r="M131" s="281">
        <v>0.2</v>
      </c>
      <c r="N131" s="127" t="s">
        <v>46</v>
      </c>
      <c r="O131" s="184">
        <v>0</v>
      </c>
      <c r="P131" s="184">
        <v>0</v>
      </c>
      <c r="Q131" s="184">
        <v>0.5</v>
      </c>
      <c r="R131" s="185">
        <v>1</v>
      </c>
      <c r="S131" s="128">
        <f>SUM(O131:O131)*M131</f>
        <v>0</v>
      </c>
      <c r="T131" s="129">
        <f>SUM(P131:P131)*M131</f>
        <v>0</v>
      </c>
      <c r="U131" s="129">
        <f>SUM(Q131:Q131)*M131</f>
        <v>0.1</v>
      </c>
      <c r="V131" s="129">
        <f>SUM(R131:R131)*M131</f>
        <v>0.2</v>
      </c>
      <c r="W131" s="186">
        <f t="shared" si="38"/>
        <v>0.2</v>
      </c>
      <c r="X131" s="100"/>
      <c r="Y131" s="101"/>
      <c r="Z131" s="102"/>
      <c r="AA131" s="103"/>
      <c r="AB131" s="104"/>
      <c r="AC131" s="105"/>
      <c r="AD131" s="320"/>
      <c r="AE131" s="76"/>
      <c r="AF131" s="77" t="str">
        <f t="shared" ref="AF131" si="66">+IF(P132&gt;P131,"SUPERADA",IF(T132=T131,"EQUILIBRADA",IF(T132&lt;T131,"PARA MEJORAR")))</f>
        <v>EQUILIBRADA</v>
      </c>
      <c r="AG131" s="109"/>
      <c r="AH131" s="109"/>
      <c r="AI131" s="109"/>
      <c r="AJ131" s="269"/>
      <c r="AK131" s="124"/>
      <c r="AP131" s="126"/>
      <c r="AQ131" s="104"/>
      <c r="AS131" s="80" t="str">
        <f t="shared" si="35"/>
        <v>MAL</v>
      </c>
    </row>
    <row r="132" spans="1:45" ht="30" customHeight="1" thickBot="1" x14ac:dyDescent="0.35">
      <c r="A132" s="81"/>
      <c r="B132" s="257"/>
      <c r="C132" s="318"/>
      <c r="D132" s="319"/>
      <c r="E132" s="272"/>
      <c r="F132" s="273"/>
      <c r="G132" s="274"/>
      <c r="H132" s="275"/>
      <c r="I132" s="277"/>
      <c r="J132" s="277"/>
      <c r="K132" s="277"/>
      <c r="L132" s="278"/>
      <c r="M132" s="279"/>
      <c r="N132" s="93" t="s">
        <v>52</v>
      </c>
      <c r="O132" s="95">
        <v>0</v>
      </c>
      <c r="P132" s="95">
        <v>0</v>
      </c>
      <c r="Q132" s="95">
        <v>0</v>
      </c>
      <c r="R132" s="96">
        <v>0</v>
      </c>
      <c r="S132" s="97">
        <f>SUM(O132:O132)*M131</f>
        <v>0</v>
      </c>
      <c r="T132" s="98">
        <f>SUM(P132:P132)*M131</f>
        <v>0</v>
      </c>
      <c r="U132" s="98">
        <f>SUM(Q132:Q132)*M131</f>
        <v>0</v>
      </c>
      <c r="V132" s="98">
        <f>SUM(R132:R132)*M131</f>
        <v>0</v>
      </c>
      <c r="W132" s="160">
        <f t="shared" si="38"/>
        <v>0</v>
      </c>
      <c r="X132" s="100"/>
      <c r="Y132" s="101"/>
      <c r="Z132" s="102"/>
      <c r="AA132" s="103"/>
      <c r="AB132" s="104"/>
      <c r="AC132" s="105"/>
      <c r="AD132" s="320"/>
      <c r="AE132" s="107"/>
      <c r="AF132" s="108"/>
      <c r="AG132" s="109"/>
      <c r="AH132" s="109"/>
      <c r="AI132" s="109"/>
      <c r="AJ132" s="269"/>
      <c r="AK132" s="124"/>
      <c r="AP132" s="126"/>
      <c r="AQ132" s="104"/>
      <c r="AS132" s="114" t="str">
        <f t="shared" si="35"/>
        <v>OK</v>
      </c>
    </row>
    <row r="133" spans="1:45" ht="30" customHeight="1" x14ac:dyDescent="0.3">
      <c r="A133" s="81"/>
      <c r="B133" s="257"/>
      <c r="C133" s="318"/>
      <c r="D133" s="319"/>
      <c r="E133" s="272"/>
      <c r="F133" s="273"/>
      <c r="G133" s="274"/>
      <c r="H133" s="275"/>
      <c r="I133" s="277"/>
      <c r="J133" s="277"/>
      <c r="K133" s="277"/>
      <c r="L133" s="280" t="s">
        <v>192</v>
      </c>
      <c r="M133" s="281">
        <v>0.2</v>
      </c>
      <c r="N133" s="127" t="s">
        <v>46</v>
      </c>
      <c r="O133" s="184">
        <v>0.25</v>
      </c>
      <c r="P133" s="184">
        <v>0.5</v>
      </c>
      <c r="Q133" s="184">
        <v>0.75</v>
      </c>
      <c r="R133" s="185">
        <v>1</v>
      </c>
      <c r="S133" s="128">
        <f>SUM(O133:O133)*M133</f>
        <v>0.05</v>
      </c>
      <c r="T133" s="129">
        <f>SUM(P133:P133)*M133</f>
        <v>0.1</v>
      </c>
      <c r="U133" s="129">
        <f>SUM(Q133:Q133)*M133</f>
        <v>0.15000000000000002</v>
      </c>
      <c r="V133" s="129">
        <f>SUM(R133:R133)*M133</f>
        <v>0.2</v>
      </c>
      <c r="W133" s="186">
        <f t="shared" si="38"/>
        <v>0.2</v>
      </c>
      <c r="X133" s="100"/>
      <c r="Y133" s="101"/>
      <c r="Z133" s="102"/>
      <c r="AA133" s="103"/>
      <c r="AB133" s="104"/>
      <c r="AC133" s="105"/>
      <c r="AD133" s="320"/>
      <c r="AE133" s="76"/>
      <c r="AF133" s="77" t="str">
        <f t="shared" ref="AF133" si="67">+IF(P134&gt;P133,"SUPERADA",IF(T134=T133,"EQUILIBRADA",IF(T134&lt;T133,"PARA MEJORAR")))</f>
        <v>SUPERADA</v>
      </c>
      <c r="AG133" s="109"/>
      <c r="AH133" s="109"/>
      <c r="AI133" s="109"/>
      <c r="AJ133" s="269"/>
      <c r="AK133" s="124"/>
      <c r="AP133" s="126"/>
      <c r="AQ133" s="104"/>
      <c r="AS133" s="80" t="str">
        <f t="shared" si="35"/>
        <v>MAL</v>
      </c>
    </row>
    <row r="134" spans="1:45" ht="30" customHeight="1" thickBot="1" x14ac:dyDescent="0.35">
      <c r="A134" s="81"/>
      <c r="B134" s="257"/>
      <c r="C134" s="318"/>
      <c r="D134" s="319"/>
      <c r="E134" s="272"/>
      <c r="F134" s="273"/>
      <c r="G134" s="274"/>
      <c r="H134" s="275"/>
      <c r="I134" s="277"/>
      <c r="J134" s="277"/>
      <c r="K134" s="277"/>
      <c r="L134" s="278"/>
      <c r="M134" s="279"/>
      <c r="N134" s="93" t="s">
        <v>52</v>
      </c>
      <c r="O134" s="95">
        <v>0</v>
      </c>
      <c r="P134" s="95">
        <v>1</v>
      </c>
      <c r="Q134" s="95">
        <v>0</v>
      </c>
      <c r="R134" s="96">
        <v>0</v>
      </c>
      <c r="S134" s="97">
        <f>SUM(O134:O134)*M133</f>
        <v>0</v>
      </c>
      <c r="T134" s="98">
        <f>SUM(P134:P134)*M133</f>
        <v>0.2</v>
      </c>
      <c r="U134" s="98">
        <f>SUM(Q134:Q134)*M133</f>
        <v>0</v>
      </c>
      <c r="V134" s="98">
        <f>SUM(R134:R134)*M133</f>
        <v>0</v>
      </c>
      <c r="W134" s="160">
        <f t="shared" si="38"/>
        <v>0.2</v>
      </c>
      <c r="X134" s="100"/>
      <c r="Y134" s="101"/>
      <c r="Z134" s="102"/>
      <c r="AA134" s="103"/>
      <c r="AB134" s="104"/>
      <c r="AC134" s="105"/>
      <c r="AD134" s="320"/>
      <c r="AE134" s="107"/>
      <c r="AF134" s="108"/>
      <c r="AG134" s="109"/>
      <c r="AH134" s="109"/>
      <c r="AI134" s="109"/>
      <c r="AJ134" s="269"/>
      <c r="AK134" s="124"/>
      <c r="AP134" s="126"/>
      <c r="AQ134" s="104"/>
      <c r="AS134" s="114" t="str">
        <f t="shared" si="35"/>
        <v>OK</v>
      </c>
    </row>
    <row r="135" spans="1:45" ht="30" customHeight="1" x14ac:dyDescent="0.3">
      <c r="A135" s="81"/>
      <c r="B135" s="257"/>
      <c r="C135" s="318"/>
      <c r="D135" s="319"/>
      <c r="E135" s="272"/>
      <c r="F135" s="273"/>
      <c r="G135" s="274"/>
      <c r="H135" s="275"/>
      <c r="I135" s="277"/>
      <c r="J135" s="277"/>
      <c r="K135" s="277"/>
      <c r="L135" s="280" t="s">
        <v>193</v>
      </c>
      <c r="M135" s="281">
        <v>0.2</v>
      </c>
      <c r="N135" s="127" t="s">
        <v>46</v>
      </c>
      <c r="O135" s="184">
        <v>0.25</v>
      </c>
      <c r="P135" s="184">
        <v>0.5</v>
      </c>
      <c r="Q135" s="184">
        <v>0.75</v>
      </c>
      <c r="R135" s="185">
        <v>1</v>
      </c>
      <c r="S135" s="128">
        <f>SUM(O135:O135)*M135</f>
        <v>0.05</v>
      </c>
      <c r="T135" s="129">
        <f>SUM(P135:P135)*M135</f>
        <v>0.1</v>
      </c>
      <c r="U135" s="129">
        <f>SUM(Q135:Q135)*M135</f>
        <v>0.15000000000000002</v>
      </c>
      <c r="V135" s="129">
        <f>SUM(R135:R135)*M135</f>
        <v>0.2</v>
      </c>
      <c r="W135" s="186">
        <f t="shared" si="38"/>
        <v>0.2</v>
      </c>
      <c r="X135" s="100"/>
      <c r="Y135" s="101"/>
      <c r="Z135" s="102"/>
      <c r="AA135" s="103"/>
      <c r="AB135" s="104"/>
      <c r="AC135" s="105"/>
      <c r="AD135" s="320"/>
      <c r="AE135" s="76"/>
      <c r="AF135" s="77" t="str">
        <f t="shared" ref="AF135" si="68">+IF(P136&gt;P135,"SUPERADA",IF(T136=T135,"EQUILIBRADA",IF(T136&lt;T135,"PARA MEJORAR")))</f>
        <v>EQUILIBRADA</v>
      </c>
      <c r="AG135" s="109"/>
      <c r="AH135" s="109"/>
      <c r="AI135" s="109"/>
      <c r="AJ135" s="269"/>
      <c r="AK135" s="124"/>
      <c r="AP135" s="126"/>
      <c r="AQ135" s="104"/>
      <c r="AS135" s="80" t="str">
        <f t="shared" si="35"/>
        <v>MAL</v>
      </c>
    </row>
    <row r="136" spans="1:45" ht="30" customHeight="1" thickBot="1" x14ac:dyDescent="0.35">
      <c r="A136" s="81"/>
      <c r="B136" s="257"/>
      <c r="C136" s="321"/>
      <c r="D136" s="322"/>
      <c r="E136" s="282"/>
      <c r="F136" s="283"/>
      <c r="G136" s="284"/>
      <c r="H136" s="285"/>
      <c r="I136" s="287"/>
      <c r="J136" s="287"/>
      <c r="K136" s="287"/>
      <c r="L136" s="288"/>
      <c r="M136" s="289"/>
      <c r="N136" s="137" t="s">
        <v>52</v>
      </c>
      <c r="O136" s="139">
        <v>0</v>
      </c>
      <c r="P136" s="139">
        <v>0.5</v>
      </c>
      <c r="Q136" s="139">
        <v>0</v>
      </c>
      <c r="R136" s="140">
        <v>0</v>
      </c>
      <c r="S136" s="141">
        <f>SUM(O136:O136)*M135</f>
        <v>0</v>
      </c>
      <c r="T136" s="142">
        <f>SUM(P136:P136)*M135</f>
        <v>0.1</v>
      </c>
      <c r="U136" s="142">
        <f>SUM(Q136:Q136)*M135</f>
        <v>0</v>
      </c>
      <c r="V136" s="142">
        <f>SUM(R136:R136)*M135</f>
        <v>0</v>
      </c>
      <c r="W136" s="169">
        <f t="shared" si="38"/>
        <v>0.1</v>
      </c>
      <c r="X136" s="144"/>
      <c r="Y136" s="145"/>
      <c r="Z136" s="146"/>
      <c r="AA136" s="147"/>
      <c r="AB136" s="148"/>
      <c r="AC136" s="105"/>
      <c r="AD136" s="323"/>
      <c r="AE136" s="107"/>
      <c r="AF136" s="108"/>
      <c r="AG136" s="150"/>
      <c r="AH136" s="150"/>
      <c r="AI136" s="109"/>
      <c r="AJ136" s="269"/>
      <c r="AK136" s="124"/>
      <c r="AP136" s="126"/>
      <c r="AQ136" s="148"/>
      <c r="AS136" s="114" t="str">
        <f t="shared" ref="AS136:AS199" si="69">IF(W136=T136,"OK","MAL")</f>
        <v>OK</v>
      </c>
    </row>
    <row r="137" spans="1:45" ht="30" customHeight="1" x14ac:dyDescent="0.3">
      <c r="A137" s="81"/>
      <c r="B137" s="257"/>
      <c r="C137" s="324"/>
      <c r="D137" s="325"/>
      <c r="E137" s="260"/>
      <c r="F137" s="261"/>
      <c r="G137" s="262" t="s">
        <v>144</v>
      </c>
      <c r="H137" s="263">
        <v>19</v>
      </c>
      <c r="I137" s="265" t="s">
        <v>145</v>
      </c>
      <c r="J137" s="326" t="s">
        <v>146</v>
      </c>
      <c r="K137" s="265">
        <f>(P138*M137)+(P140*M139)+(P142*M141)+(P144*M143)/100</f>
        <v>2.7200000000000002E-3</v>
      </c>
      <c r="L137" s="327" t="s">
        <v>194</v>
      </c>
      <c r="M137" s="267">
        <v>0.33</v>
      </c>
      <c r="N137" s="62" t="s">
        <v>46</v>
      </c>
      <c r="O137" s="223">
        <v>0</v>
      </c>
      <c r="P137" s="224">
        <v>1</v>
      </c>
      <c r="Q137" s="224">
        <v>1</v>
      </c>
      <c r="R137" s="225">
        <v>1</v>
      </c>
      <c r="S137" s="226">
        <f>SUM(O137:O137)*M137</f>
        <v>0</v>
      </c>
      <c r="T137" s="227">
        <f>SUM(P137:P137)*M137</f>
        <v>0.33</v>
      </c>
      <c r="U137" s="227">
        <f>SUM(Q137:Q137)*M137</f>
        <v>0.33</v>
      </c>
      <c r="V137" s="227">
        <f>SUM(R137:R137)*M137</f>
        <v>0.33</v>
      </c>
      <c r="W137" s="228">
        <f t="shared" si="38"/>
        <v>0.33</v>
      </c>
      <c r="X137" s="69">
        <f>+S138+S142</f>
        <v>0</v>
      </c>
      <c r="Y137" s="70">
        <f>+T138+T142</f>
        <v>0</v>
      </c>
      <c r="Z137" s="71">
        <f>+U138+U142</f>
        <v>0</v>
      </c>
      <c r="AA137" s="72">
        <f>+V138+V142</f>
        <v>0</v>
      </c>
      <c r="AB137" s="73">
        <f>+AA138+AA142</f>
        <v>0</v>
      </c>
      <c r="AC137" s="105"/>
      <c r="AD137" s="328" t="s">
        <v>195</v>
      </c>
      <c r="AE137" s="76"/>
      <c r="AF137" s="77" t="str">
        <f t="shared" ref="AF137" si="70">+IF(P138&gt;P137,"SUPERADA",IF(T138=T137,"EQUILIBRADA",IF(T138&lt;T137,"PARA MEJORAR")))</f>
        <v>PARA MEJORAR</v>
      </c>
      <c r="AG137" s="77" t="str">
        <f>IF(COUNTIF(AF137:AF142,"PARA MEJORAR")&gt;=1,"PARA MEJORAR","BIEN")</f>
        <v>PARA MEJORAR</v>
      </c>
      <c r="AH137" s="77" t="str">
        <f>IF(COUNTIF(AG137:AG142,"PARA MEJORAR")&gt;=1,"PARA MEJORAR","BIEN")</f>
        <v>PARA MEJORAR</v>
      </c>
      <c r="AI137" s="109"/>
      <c r="AJ137" s="269"/>
      <c r="AK137" s="229"/>
      <c r="AL137" s="230"/>
      <c r="AM137" s="230"/>
      <c r="AN137" s="230"/>
      <c r="AO137" s="230"/>
      <c r="AP137" s="231"/>
      <c r="AQ137" s="73"/>
      <c r="AS137" s="80" t="str">
        <f t="shared" si="69"/>
        <v>OK</v>
      </c>
    </row>
    <row r="138" spans="1:45" ht="30" customHeight="1" thickBot="1" x14ac:dyDescent="0.35">
      <c r="A138" s="81"/>
      <c r="B138" s="257"/>
      <c r="C138" s="329"/>
      <c r="D138" s="330"/>
      <c r="E138" s="272"/>
      <c r="F138" s="273"/>
      <c r="G138" s="274"/>
      <c r="H138" s="275"/>
      <c r="I138" s="277"/>
      <c r="J138" s="331"/>
      <c r="K138" s="277"/>
      <c r="L138" s="332"/>
      <c r="M138" s="279"/>
      <c r="N138" s="93" t="s">
        <v>52</v>
      </c>
      <c r="O138" s="233">
        <v>0</v>
      </c>
      <c r="P138" s="234">
        <v>0</v>
      </c>
      <c r="Q138" s="234">
        <v>0</v>
      </c>
      <c r="R138" s="235">
        <v>0</v>
      </c>
      <c r="S138" s="236">
        <f>SUM(O138:O138)*M137</f>
        <v>0</v>
      </c>
      <c r="T138" s="237">
        <f>SUM(P138:P138)*M137</f>
        <v>0</v>
      </c>
      <c r="U138" s="237">
        <f>SUM(Q138:Q138)*M137</f>
        <v>0</v>
      </c>
      <c r="V138" s="237">
        <f>SUM(R138:R138)*M137</f>
        <v>0</v>
      </c>
      <c r="W138" s="238">
        <f t="shared" si="38"/>
        <v>0</v>
      </c>
      <c r="X138" s="100"/>
      <c r="Y138" s="101"/>
      <c r="Z138" s="102"/>
      <c r="AA138" s="103"/>
      <c r="AB138" s="104"/>
      <c r="AC138" s="105"/>
      <c r="AD138" s="333"/>
      <c r="AE138" s="107"/>
      <c r="AF138" s="108"/>
      <c r="AG138" s="109"/>
      <c r="AH138" s="109"/>
      <c r="AI138" s="109"/>
      <c r="AJ138" s="269"/>
      <c r="AK138" s="124"/>
      <c r="AP138" s="126"/>
      <c r="AQ138" s="104"/>
      <c r="AS138" s="114" t="str">
        <f t="shared" si="69"/>
        <v>OK</v>
      </c>
    </row>
    <row r="139" spans="1:45" ht="30" customHeight="1" x14ac:dyDescent="0.3">
      <c r="A139" s="81"/>
      <c r="B139" s="257"/>
      <c r="C139" s="329"/>
      <c r="D139" s="330"/>
      <c r="E139" s="272"/>
      <c r="F139" s="273"/>
      <c r="G139" s="274"/>
      <c r="H139" s="275"/>
      <c r="I139" s="277"/>
      <c r="J139" s="331"/>
      <c r="K139" s="277"/>
      <c r="L139" s="334" t="s">
        <v>149</v>
      </c>
      <c r="M139" s="281">
        <v>0.33</v>
      </c>
      <c r="N139" s="127" t="s">
        <v>46</v>
      </c>
      <c r="O139" s="239">
        <v>0</v>
      </c>
      <c r="P139" s="240">
        <v>0</v>
      </c>
      <c r="Q139" s="240">
        <v>1</v>
      </c>
      <c r="R139" s="241">
        <v>1</v>
      </c>
      <c r="S139" s="242">
        <f>SUM(O139:O139)*M139</f>
        <v>0</v>
      </c>
      <c r="T139" s="243">
        <f>SUM(P139:P139)*M139</f>
        <v>0</v>
      </c>
      <c r="U139" s="243">
        <f>SUM(Q139:Q139)*M139</f>
        <v>0.33</v>
      </c>
      <c r="V139" s="243">
        <f>SUM(R139:R139)*M139</f>
        <v>0.33</v>
      </c>
      <c r="W139" s="244">
        <f t="shared" si="38"/>
        <v>0.33</v>
      </c>
      <c r="X139" s="100"/>
      <c r="Y139" s="101"/>
      <c r="Z139" s="102"/>
      <c r="AA139" s="103"/>
      <c r="AB139" s="104"/>
      <c r="AC139" s="105"/>
      <c r="AD139" s="333"/>
      <c r="AE139" s="76"/>
      <c r="AF139" s="77" t="str">
        <f t="shared" ref="AF139" si="71">+IF(P140&gt;P139,"SUPERADA",IF(T140=T139,"EQUILIBRADA",IF(T140&lt;T139,"PARA MEJORAR")))</f>
        <v>EQUILIBRADA</v>
      </c>
      <c r="AG139" s="109"/>
      <c r="AH139" s="109"/>
      <c r="AI139" s="109"/>
      <c r="AJ139" s="269"/>
      <c r="AK139" s="124"/>
      <c r="AP139" s="126"/>
      <c r="AQ139" s="104"/>
      <c r="AS139" s="80" t="str">
        <f t="shared" si="69"/>
        <v>MAL</v>
      </c>
    </row>
    <row r="140" spans="1:45" ht="30" customHeight="1" thickBot="1" x14ac:dyDescent="0.35">
      <c r="A140" s="81"/>
      <c r="B140" s="257"/>
      <c r="C140" s="329"/>
      <c r="D140" s="330"/>
      <c r="E140" s="272"/>
      <c r="F140" s="273"/>
      <c r="G140" s="274"/>
      <c r="H140" s="275"/>
      <c r="I140" s="277"/>
      <c r="J140" s="331"/>
      <c r="K140" s="277"/>
      <c r="L140" s="332"/>
      <c r="M140" s="279"/>
      <c r="N140" s="245" t="s">
        <v>52</v>
      </c>
      <c r="O140" s="233">
        <v>0</v>
      </c>
      <c r="P140" s="234">
        <v>0</v>
      </c>
      <c r="Q140" s="234">
        <v>0</v>
      </c>
      <c r="R140" s="235">
        <v>0</v>
      </c>
      <c r="S140" s="236">
        <f>SUM(O140:O140)*M139</f>
        <v>0</v>
      </c>
      <c r="T140" s="237">
        <f>SUM(P140:P140)*M139</f>
        <v>0</v>
      </c>
      <c r="U140" s="237">
        <f>SUM(Q140:Q140)*M139</f>
        <v>0</v>
      </c>
      <c r="V140" s="237">
        <f>SUM(R140:R140)*M139</f>
        <v>0</v>
      </c>
      <c r="W140" s="238">
        <f t="shared" ref="W140:W203" si="72">MAX(S140:V140)</f>
        <v>0</v>
      </c>
      <c r="X140" s="100"/>
      <c r="Y140" s="101"/>
      <c r="Z140" s="102"/>
      <c r="AA140" s="103"/>
      <c r="AB140" s="104"/>
      <c r="AC140" s="105"/>
      <c r="AD140" s="333"/>
      <c r="AE140" s="107"/>
      <c r="AF140" s="108"/>
      <c r="AG140" s="109"/>
      <c r="AH140" s="109"/>
      <c r="AI140" s="109"/>
      <c r="AJ140" s="269"/>
      <c r="AK140" s="124"/>
      <c r="AP140" s="126"/>
      <c r="AQ140" s="104"/>
      <c r="AS140" s="114" t="str">
        <f t="shared" si="69"/>
        <v>OK</v>
      </c>
    </row>
    <row r="141" spans="1:45" ht="30" customHeight="1" x14ac:dyDescent="0.3">
      <c r="A141" s="81"/>
      <c r="B141" s="257"/>
      <c r="C141" s="329"/>
      <c r="D141" s="330"/>
      <c r="E141" s="272"/>
      <c r="F141" s="273"/>
      <c r="G141" s="274"/>
      <c r="H141" s="275"/>
      <c r="I141" s="277"/>
      <c r="J141" s="331"/>
      <c r="K141" s="277"/>
      <c r="L141" s="334" t="s">
        <v>150</v>
      </c>
      <c r="M141" s="281">
        <v>0.34</v>
      </c>
      <c r="N141" s="246" t="s">
        <v>46</v>
      </c>
      <c r="O141" s="239">
        <v>0</v>
      </c>
      <c r="P141" s="240">
        <v>0</v>
      </c>
      <c r="Q141" s="240">
        <v>1</v>
      </c>
      <c r="R141" s="241">
        <v>1</v>
      </c>
      <c r="S141" s="242">
        <f>SUM(O141:O141)*M141</f>
        <v>0</v>
      </c>
      <c r="T141" s="243">
        <f>SUM(P141:P141)*M141</f>
        <v>0</v>
      </c>
      <c r="U141" s="243">
        <f>SUM(Q141:Q141)*M141</f>
        <v>0.34</v>
      </c>
      <c r="V141" s="243">
        <f>SUM(R141:R141)*M141</f>
        <v>0.34</v>
      </c>
      <c r="W141" s="244">
        <f t="shared" si="72"/>
        <v>0.34</v>
      </c>
      <c r="X141" s="100"/>
      <c r="Y141" s="101"/>
      <c r="Z141" s="102"/>
      <c r="AA141" s="103"/>
      <c r="AB141" s="104"/>
      <c r="AC141" s="105"/>
      <c r="AD141" s="333"/>
      <c r="AE141" s="76"/>
      <c r="AF141" s="77" t="str">
        <f t="shared" ref="AF141" si="73">+IF(P142&gt;P141,"SUPERADA",IF(T142=T141,"EQUILIBRADA",IF(T142&lt;T141,"PARA MEJORAR")))</f>
        <v>EQUILIBRADA</v>
      </c>
      <c r="AG141" s="109"/>
      <c r="AH141" s="109"/>
      <c r="AI141" s="109"/>
      <c r="AJ141" s="269"/>
      <c r="AK141" s="124"/>
      <c r="AP141" s="126"/>
      <c r="AQ141" s="104"/>
      <c r="AS141" s="80" t="str">
        <f t="shared" si="69"/>
        <v>MAL</v>
      </c>
    </row>
    <row r="142" spans="1:45" ht="30" customHeight="1" thickBot="1" x14ac:dyDescent="0.35">
      <c r="A142" s="81"/>
      <c r="B142" s="335"/>
      <c r="C142" s="336"/>
      <c r="D142" s="337"/>
      <c r="E142" s="282"/>
      <c r="F142" s="283"/>
      <c r="G142" s="284"/>
      <c r="H142" s="285"/>
      <c r="I142" s="287"/>
      <c r="J142" s="338"/>
      <c r="K142" s="287"/>
      <c r="L142" s="339"/>
      <c r="M142" s="289"/>
      <c r="N142" s="137" t="s">
        <v>52</v>
      </c>
      <c r="O142" s="249">
        <v>0</v>
      </c>
      <c r="P142" s="250">
        <v>0</v>
      </c>
      <c r="Q142" s="250">
        <v>0</v>
      </c>
      <c r="R142" s="251">
        <v>0</v>
      </c>
      <c r="S142" s="252">
        <f>SUM(O142:O142)*M141</f>
        <v>0</v>
      </c>
      <c r="T142" s="253">
        <f>SUM(P142:P142)*M141</f>
        <v>0</v>
      </c>
      <c r="U142" s="253">
        <f>SUM(Q142:Q142)*M141</f>
        <v>0</v>
      </c>
      <c r="V142" s="253">
        <f>SUM(R142:R142)*M141</f>
        <v>0</v>
      </c>
      <c r="W142" s="254">
        <f t="shared" si="72"/>
        <v>0</v>
      </c>
      <c r="X142" s="144"/>
      <c r="Y142" s="145"/>
      <c r="Z142" s="146"/>
      <c r="AA142" s="147"/>
      <c r="AB142" s="148"/>
      <c r="AC142" s="255"/>
      <c r="AD142" s="340"/>
      <c r="AE142" s="107"/>
      <c r="AF142" s="108"/>
      <c r="AG142" s="150"/>
      <c r="AH142" s="150"/>
      <c r="AI142" s="150"/>
      <c r="AJ142" s="341"/>
      <c r="AK142" s="124"/>
      <c r="AP142" s="126"/>
      <c r="AQ142" s="148"/>
      <c r="AS142" s="114" t="str">
        <f t="shared" si="69"/>
        <v>OK</v>
      </c>
    </row>
    <row r="143" spans="1:45" ht="30" customHeight="1" x14ac:dyDescent="0.3">
      <c r="A143" s="81"/>
      <c r="B143" s="342" t="s">
        <v>196</v>
      </c>
      <c r="C143" s="343">
        <v>10</v>
      </c>
      <c r="D143" s="344" t="s">
        <v>197</v>
      </c>
      <c r="E143" s="345">
        <v>10</v>
      </c>
      <c r="F143" s="346" t="s">
        <v>198</v>
      </c>
      <c r="G143" s="347" t="s">
        <v>199</v>
      </c>
      <c r="H143" s="348">
        <v>20</v>
      </c>
      <c r="I143" s="349" t="s">
        <v>200</v>
      </c>
      <c r="J143" s="349" t="s">
        <v>201</v>
      </c>
      <c r="K143" s="350">
        <f>(P144*M143)+(P146*M145)+(P148*M147)/100</f>
        <v>0.30516500000000008</v>
      </c>
      <c r="L143" s="351" t="s">
        <v>202</v>
      </c>
      <c r="M143" s="352">
        <v>0.34</v>
      </c>
      <c r="N143" s="62" t="s">
        <v>46</v>
      </c>
      <c r="O143" s="64">
        <v>0.25</v>
      </c>
      <c r="P143" s="64">
        <v>1</v>
      </c>
      <c r="Q143" s="64">
        <v>1</v>
      </c>
      <c r="R143" s="65">
        <v>1</v>
      </c>
      <c r="S143" s="66">
        <f>SUM(O143:O143)*M143</f>
        <v>8.5000000000000006E-2</v>
      </c>
      <c r="T143" s="67">
        <f>SUM(P143:P143)*M143</f>
        <v>0.34</v>
      </c>
      <c r="U143" s="67">
        <f>SUM(Q143:Q143)*M143</f>
        <v>0.34</v>
      </c>
      <c r="V143" s="67">
        <f>SUM(R143:R143)*M143</f>
        <v>0.34</v>
      </c>
      <c r="W143" s="68">
        <f t="shared" si="72"/>
        <v>0.34</v>
      </c>
      <c r="X143" s="69">
        <f>+S144+S146+S148</f>
        <v>4.2500000000000003E-2</v>
      </c>
      <c r="Y143" s="70">
        <f>+T144+T146+T148</f>
        <v>0.32150000000000006</v>
      </c>
      <c r="Z143" s="71">
        <f>+U144+U146+U148</f>
        <v>0</v>
      </c>
      <c r="AA143" s="72">
        <f>+V144+V146+V148</f>
        <v>0</v>
      </c>
      <c r="AB143" s="73">
        <f>+AA144+AA146+AA148</f>
        <v>0</v>
      </c>
      <c r="AC143" s="74" t="s">
        <v>203</v>
      </c>
      <c r="AD143" s="353" t="s">
        <v>204</v>
      </c>
      <c r="AE143" s="76"/>
      <c r="AF143" s="77" t="str">
        <f t="shared" ref="AF143" si="74">+IF(P144&gt;P143,"SUPERADA",IF(T144=T143,"EQUILIBRADA",IF(T144&lt;T143,"PARA MEJORAR")))</f>
        <v>PARA MEJORAR</v>
      </c>
      <c r="AG143" s="77" t="str">
        <f>IF(COUNTIF(AF143:AF148,"PARA MEJORAR")&gt;=1,"PARA MEJORAR","BIEN")</f>
        <v>PARA MEJORAR</v>
      </c>
      <c r="AH143" s="77" t="str">
        <f>IF(COUNTIF(AG143,"PARA MEJORAR")&gt;=1,"PARA MEJORAR","BIEN")</f>
        <v>PARA MEJORAR</v>
      </c>
      <c r="AI143" s="77" t="str">
        <f>IF(COUNTIF(AH143:AH210,"PARA MEJORAR")&gt;=1,"PARA MEJORAR","BIEN")</f>
        <v>PARA MEJORAR</v>
      </c>
      <c r="AJ143" s="354" t="s">
        <v>205</v>
      </c>
      <c r="AK143" s="204"/>
      <c r="AL143" s="205"/>
      <c r="AM143" s="205"/>
      <c r="AN143" s="205"/>
      <c r="AO143" s="205"/>
      <c r="AP143" s="206"/>
      <c r="AQ143" s="73"/>
      <c r="AS143" s="80" t="str">
        <f t="shared" si="69"/>
        <v>OK</v>
      </c>
    </row>
    <row r="144" spans="1:45" ht="30" customHeight="1" thickBot="1" x14ac:dyDescent="0.35">
      <c r="A144" s="81"/>
      <c r="B144" s="355"/>
      <c r="C144" s="356"/>
      <c r="D144" s="357"/>
      <c r="E144" s="358"/>
      <c r="F144" s="359"/>
      <c r="G144" s="360"/>
      <c r="H144" s="361"/>
      <c r="I144" s="362"/>
      <c r="J144" s="362"/>
      <c r="K144" s="363"/>
      <c r="L144" s="364"/>
      <c r="M144" s="365"/>
      <c r="N144" s="93" t="s">
        <v>52</v>
      </c>
      <c r="O144" s="95">
        <v>0.125</v>
      </c>
      <c r="P144" s="95">
        <v>0.8</v>
      </c>
      <c r="Q144" s="95">
        <v>0</v>
      </c>
      <c r="R144" s="96">
        <v>0</v>
      </c>
      <c r="S144" s="97">
        <f>SUM(O144:O144)*M143</f>
        <v>4.2500000000000003E-2</v>
      </c>
      <c r="T144" s="98">
        <f>SUM(P144:P144)*M143</f>
        <v>0.27200000000000002</v>
      </c>
      <c r="U144" s="98">
        <f>SUM(Q144:Q144)*M143</f>
        <v>0</v>
      </c>
      <c r="V144" s="98">
        <f>SUM(R144:R144)*M143</f>
        <v>0</v>
      </c>
      <c r="W144" s="99">
        <f t="shared" si="72"/>
        <v>0.27200000000000002</v>
      </c>
      <c r="X144" s="100"/>
      <c r="Y144" s="101"/>
      <c r="Z144" s="102"/>
      <c r="AA144" s="103"/>
      <c r="AB144" s="104"/>
      <c r="AC144" s="105"/>
      <c r="AD144" s="366"/>
      <c r="AE144" s="107"/>
      <c r="AF144" s="108"/>
      <c r="AG144" s="109"/>
      <c r="AH144" s="109"/>
      <c r="AI144" s="109"/>
      <c r="AJ144" s="367"/>
      <c r="AK144" s="124"/>
      <c r="AP144" s="126"/>
      <c r="AQ144" s="104"/>
      <c r="AS144" s="114" t="str">
        <f t="shared" si="69"/>
        <v>OK</v>
      </c>
    </row>
    <row r="145" spans="1:45" ht="30" customHeight="1" x14ac:dyDescent="0.3">
      <c r="A145" s="81"/>
      <c r="B145" s="355"/>
      <c r="C145" s="356"/>
      <c r="D145" s="357"/>
      <c r="E145" s="358"/>
      <c r="F145" s="359"/>
      <c r="G145" s="360"/>
      <c r="H145" s="361"/>
      <c r="I145" s="362"/>
      <c r="J145" s="362"/>
      <c r="K145" s="363"/>
      <c r="L145" s="368" t="s">
        <v>206</v>
      </c>
      <c r="M145" s="369">
        <v>0.33</v>
      </c>
      <c r="N145" s="127" t="s">
        <v>46</v>
      </c>
      <c r="O145" s="184">
        <v>0</v>
      </c>
      <c r="P145" s="184">
        <v>0.1</v>
      </c>
      <c r="Q145" s="184">
        <v>0.4</v>
      </c>
      <c r="R145" s="185">
        <v>1</v>
      </c>
      <c r="S145" s="128">
        <f>SUM(O145:O145)*M145</f>
        <v>0</v>
      </c>
      <c r="T145" s="129">
        <f>SUM(P145:P145)*M145</f>
        <v>3.3000000000000002E-2</v>
      </c>
      <c r="U145" s="129">
        <f>SUM(Q145:Q145)*M145</f>
        <v>0.13200000000000001</v>
      </c>
      <c r="V145" s="129">
        <f>SUM(R145:R145)*M145</f>
        <v>0.33</v>
      </c>
      <c r="W145" s="130">
        <f t="shared" si="72"/>
        <v>0.33</v>
      </c>
      <c r="X145" s="100"/>
      <c r="Y145" s="101"/>
      <c r="Z145" s="102"/>
      <c r="AA145" s="103"/>
      <c r="AB145" s="104"/>
      <c r="AC145" s="105"/>
      <c r="AD145" s="366"/>
      <c r="AE145" s="76"/>
      <c r="AF145" s="77" t="str">
        <f t="shared" ref="AF145" si="75">+IF(P146&gt;P145,"SUPERADA",IF(T146=T145,"EQUILIBRADA",IF(T146&lt;T145,"PARA MEJORAR")))</f>
        <v>EQUILIBRADA</v>
      </c>
      <c r="AG145" s="109"/>
      <c r="AH145" s="109"/>
      <c r="AI145" s="109"/>
      <c r="AJ145" s="367"/>
      <c r="AK145" s="124"/>
      <c r="AP145" s="126"/>
      <c r="AQ145" s="104"/>
      <c r="AS145" s="80" t="str">
        <f t="shared" si="69"/>
        <v>MAL</v>
      </c>
    </row>
    <row r="146" spans="1:45" ht="30" customHeight="1" thickBot="1" x14ac:dyDescent="0.35">
      <c r="A146" s="81"/>
      <c r="B146" s="355"/>
      <c r="C146" s="356"/>
      <c r="D146" s="357"/>
      <c r="E146" s="358"/>
      <c r="F146" s="359"/>
      <c r="G146" s="360"/>
      <c r="H146" s="361"/>
      <c r="I146" s="362"/>
      <c r="J146" s="362"/>
      <c r="K146" s="363"/>
      <c r="L146" s="364"/>
      <c r="M146" s="365"/>
      <c r="N146" s="93" t="s">
        <v>52</v>
      </c>
      <c r="O146" s="95">
        <v>0</v>
      </c>
      <c r="P146" s="95">
        <v>0.1</v>
      </c>
      <c r="Q146" s="95">
        <v>0</v>
      </c>
      <c r="R146" s="96">
        <v>0</v>
      </c>
      <c r="S146" s="97">
        <f>SUM(O146:O146)*M145</f>
        <v>0</v>
      </c>
      <c r="T146" s="98">
        <f>SUM(P146:P146)*M145</f>
        <v>3.3000000000000002E-2</v>
      </c>
      <c r="U146" s="98">
        <f>SUM(Q146:Q146)*M145</f>
        <v>0</v>
      </c>
      <c r="V146" s="98">
        <f>SUM(R146:R146)*M145</f>
        <v>0</v>
      </c>
      <c r="W146" s="99">
        <f t="shared" si="72"/>
        <v>3.3000000000000002E-2</v>
      </c>
      <c r="X146" s="100"/>
      <c r="Y146" s="101"/>
      <c r="Z146" s="102"/>
      <c r="AA146" s="103"/>
      <c r="AB146" s="104"/>
      <c r="AC146" s="105"/>
      <c r="AD146" s="366"/>
      <c r="AE146" s="107"/>
      <c r="AF146" s="108"/>
      <c r="AG146" s="109"/>
      <c r="AH146" s="109"/>
      <c r="AI146" s="109"/>
      <c r="AJ146" s="367"/>
      <c r="AK146" s="124"/>
      <c r="AP146" s="126"/>
      <c r="AQ146" s="104"/>
      <c r="AS146" s="114" t="str">
        <f t="shared" si="69"/>
        <v>OK</v>
      </c>
    </row>
    <row r="147" spans="1:45" ht="30" customHeight="1" x14ac:dyDescent="0.3">
      <c r="A147" s="81"/>
      <c r="B147" s="355"/>
      <c r="C147" s="356"/>
      <c r="D147" s="357"/>
      <c r="E147" s="358"/>
      <c r="F147" s="359"/>
      <c r="G147" s="360"/>
      <c r="H147" s="361"/>
      <c r="I147" s="362"/>
      <c r="J147" s="362"/>
      <c r="K147" s="363"/>
      <c r="L147" s="368" t="s">
        <v>207</v>
      </c>
      <c r="M147" s="369">
        <v>0.33</v>
      </c>
      <c r="N147" s="127" t="s">
        <v>46</v>
      </c>
      <c r="O147" s="184">
        <v>0</v>
      </c>
      <c r="P147" s="184">
        <v>0</v>
      </c>
      <c r="Q147" s="184">
        <v>0.4</v>
      </c>
      <c r="R147" s="185">
        <v>1</v>
      </c>
      <c r="S147" s="128">
        <f>SUM(O147:O147)*M147</f>
        <v>0</v>
      </c>
      <c r="T147" s="129">
        <f>SUM(P147:P147)*M147</f>
        <v>0</v>
      </c>
      <c r="U147" s="129">
        <f>SUM(Q147:Q147)*M147</f>
        <v>0.13200000000000001</v>
      </c>
      <c r="V147" s="129">
        <f>SUM(R147:R147)*M147</f>
        <v>0.33</v>
      </c>
      <c r="W147" s="130">
        <f t="shared" si="72"/>
        <v>0.33</v>
      </c>
      <c r="X147" s="100"/>
      <c r="Y147" s="101"/>
      <c r="Z147" s="102"/>
      <c r="AA147" s="103"/>
      <c r="AB147" s="104"/>
      <c r="AC147" s="105"/>
      <c r="AD147" s="366"/>
      <c r="AE147" s="76"/>
      <c r="AF147" s="77" t="str">
        <f t="shared" ref="AF147" si="76">+IF(P148&gt;P147,"SUPERADA",IF(T148=T147,"EQUILIBRADA",IF(T148&lt;T147,"PARA MEJORAR")))</f>
        <v>SUPERADA</v>
      </c>
      <c r="AG147" s="109"/>
      <c r="AH147" s="109"/>
      <c r="AI147" s="109"/>
      <c r="AJ147" s="367"/>
      <c r="AK147" s="124"/>
      <c r="AP147" s="126"/>
      <c r="AQ147" s="104"/>
      <c r="AS147" s="80" t="str">
        <f t="shared" si="69"/>
        <v>MAL</v>
      </c>
    </row>
    <row r="148" spans="1:45" ht="30" customHeight="1" thickBot="1" x14ac:dyDescent="0.35">
      <c r="A148" s="81"/>
      <c r="B148" s="355"/>
      <c r="C148" s="370"/>
      <c r="D148" s="371"/>
      <c r="E148" s="372"/>
      <c r="F148" s="373"/>
      <c r="G148" s="374"/>
      <c r="H148" s="375"/>
      <c r="I148" s="376"/>
      <c r="J148" s="376"/>
      <c r="K148" s="377"/>
      <c r="L148" s="378"/>
      <c r="M148" s="379"/>
      <c r="N148" s="137" t="s">
        <v>52</v>
      </c>
      <c r="O148" s="139">
        <v>0</v>
      </c>
      <c r="P148" s="139">
        <v>0.05</v>
      </c>
      <c r="Q148" s="139">
        <v>0</v>
      </c>
      <c r="R148" s="140">
        <v>0</v>
      </c>
      <c r="S148" s="141">
        <f>SUM(O148:O148)*M147</f>
        <v>0</v>
      </c>
      <c r="T148" s="142">
        <f>SUM(P148:P148)*M147</f>
        <v>1.6500000000000001E-2</v>
      </c>
      <c r="U148" s="142">
        <f>SUM(Q148:Q148)*M147</f>
        <v>0</v>
      </c>
      <c r="V148" s="142">
        <f>SUM(R148:R148)*M147</f>
        <v>0</v>
      </c>
      <c r="W148" s="143">
        <f t="shared" si="72"/>
        <v>1.6500000000000001E-2</v>
      </c>
      <c r="X148" s="144"/>
      <c r="Y148" s="145"/>
      <c r="Z148" s="146"/>
      <c r="AA148" s="147"/>
      <c r="AB148" s="148"/>
      <c r="AC148" s="105"/>
      <c r="AD148" s="380"/>
      <c r="AE148" s="107"/>
      <c r="AF148" s="108"/>
      <c r="AG148" s="150"/>
      <c r="AH148" s="150"/>
      <c r="AI148" s="109"/>
      <c r="AJ148" s="367"/>
      <c r="AK148" s="124"/>
      <c r="AP148" s="126"/>
      <c r="AQ148" s="148"/>
      <c r="AS148" s="114" t="str">
        <f t="shared" si="69"/>
        <v>OK</v>
      </c>
    </row>
    <row r="149" spans="1:45" ht="30" customHeight="1" x14ac:dyDescent="0.3">
      <c r="A149" s="81"/>
      <c r="B149" s="355"/>
      <c r="C149" s="381">
        <v>11</v>
      </c>
      <c r="D149" s="382" t="s">
        <v>208</v>
      </c>
      <c r="E149" s="383">
        <v>11</v>
      </c>
      <c r="F149" s="384" t="s">
        <v>209</v>
      </c>
      <c r="G149" s="385" t="s">
        <v>210</v>
      </c>
      <c r="H149" s="386">
        <v>21</v>
      </c>
      <c r="I149" s="387" t="s">
        <v>211</v>
      </c>
      <c r="J149" s="387" t="s">
        <v>212</v>
      </c>
      <c r="K149" s="350">
        <f>(P150*M149)+(P152*M151)+(P154*M153)+(P156*M155)+(P158*M157)/100</f>
        <v>0.52500000000000002</v>
      </c>
      <c r="L149" s="388" t="s">
        <v>213</v>
      </c>
      <c r="M149" s="352">
        <v>0.2</v>
      </c>
      <c r="N149" s="62" t="s">
        <v>46</v>
      </c>
      <c r="O149" s="64">
        <v>1</v>
      </c>
      <c r="P149" s="64">
        <v>1</v>
      </c>
      <c r="Q149" s="64">
        <v>1</v>
      </c>
      <c r="R149" s="65">
        <v>1</v>
      </c>
      <c r="S149" s="121">
        <f>SUM(O149:O149)*M149</f>
        <v>0.2</v>
      </c>
      <c r="T149" s="122">
        <f>SUM(P149:P149)*M149</f>
        <v>0.2</v>
      </c>
      <c r="U149" s="122">
        <f>SUM(Q149:Q149)*M149</f>
        <v>0.2</v>
      </c>
      <c r="V149" s="122">
        <f>SUM(R149:R149)*M149</f>
        <v>0.2</v>
      </c>
      <c r="W149" s="123">
        <f t="shared" si="72"/>
        <v>0.2</v>
      </c>
      <c r="X149" s="69">
        <f>+S150+S152+S154+S156+S158</f>
        <v>0.2</v>
      </c>
      <c r="Y149" s="70">
        <f>+T150+T152+T154+T156+T158</f>
        <v>0.52500000000000002</v>
      </c>
      <c r="Z149" s="71">
        <f>+U150+U152+U154+U156+U158</f>
        <v>0</v>
      </c>
      <c r="AA149" s="72">
        <f>+V150+V152+V154+V156+V158</f>
        <v>0</v>
      </c>
      <c r="AB149" s="73">
        <f>+AA150+AA152+AA154+AA156+AA158</f>
        <v>0</v>
      </c>
      <c r="AC149" s="105"/>
      <c r="AD149" s="389" t="s">
        <v>214</v>
      </c>
      <c r="AE149" s="76"/>
      <c r="AF149" s="77" t="str">
        <f t="shared" ref="AF149" si="77">+IF(P150&gt;P149,"SUPERADA",IF(T150=T149,"EQUILIBRADA",IF(T150&lt;T149,"PARA MEJORAR")))</f>
        <v>EQUILIBRADA</v>
      </c>
      <c r="AG149" s="77" t="str">
        <f>IF(COUNTIF(AF149:AF158,"PARA MEJORAR")&gt;=1,"PARA MEJORAR","BIEN")</f>
        <v>PARA MEJORAR</v>
      </c>
      <c r="AH149" s="77" t="str">
        <f>IF(COUNTIF(AG149,"PARA MEJORAR")&gt;=1,"PARA MEJORAR","BIEN")</f>
        <v>PARA MEJORAR</v>
      </c>
      <c r="AI149" s="109"/>
      <c r="AJ149" s="367"/>
      <c r="AK149" s="204"/>
      <c r="AL149" s="205"/>
      <c r="AM149" s="205"/>
      <c r="AN149" s="205"/>
      <c r="AO149" s="205"/>
      <c r="AP149" s="206"/>
      <c r="AQ149" s="73"/>
      <c r="AS149" s="80" t="str">
        <f t="shared" si="69"/>
        <v>OK</v>
      </c>
    </row>
    <row r="150" spans="1:45" ht="30" customHeight="1" thickBot="1" x14ac:dyDescent="0.35">
      <c r="A150" s="81"/>
      <c r="B150" s="355"/>
      <c r="C150" s="390"/>
      <c r="D150" s="391"/>
      <c r="E150" s="392"/>
      <c r="F150" s="393"/>
      <c r="G150" s="394"/>
      <c r="H150" s="395"/>
      <c r="I150" s="396"/>
      <c r="J150" s="396"/>
      <c r="K150" s="363"/>
      <c r="L150" s="397"/>
      <c r="M150" s="365"/>
      <c r="N150" s="93" t="s">
        <v>52</v>
      </c>
      <c r="O150" s="95">
        <v>1</v>
      </c>
      <c r="P150" s="95">
        <v>1</v>
      </c>
      <c r="Q150" s="95">
        <v>0</v>
      </c>
      <c r="R150" s="96">
        <v>0</v>
      </c>
      <c r="S150" s="97">
        <f>SUM(O150:O150)*M149</f>
        <v>0.2</v>
      </c>
      <c r="T150" s="98">
        <f>SUM(P150:P150)*M149</f>
        <v>0.2</v>
      </c>
      <c r="U150" s="98">
        <f>SUM(Q150:Q150)*M149</f>
        <v>0</v>
      </c>
      <c r="V150" s="98">
        <f>SUM(R150:R150)*M149</f>
        <v>0</v>
      </c>
      <c r="W150" s="99">
        <f t="shared" si="72"/>
        <v>0.2</v>
      </c>
      <c r="X150" s="100"/>
      <c r="Y150" s="101"/>
      <c r="Z150" s="102"/>
      <c r="AA150" s="103"/>
      <c r="AB150" s="104"/>
      <c r="AC150" s="105"/>
      <c r="AD150" s="398"/>
      <c r="AE150" s="107"/>
      <c r="AF150" s="108"/>
      <c r="AG150" s="109"/>
      <c r="AH150" s="109"/>
      <c r="AI150" s="109"/>
      <c r="AJ150" s="367"/>
      <c r="AK150" s="399"/>
      <c r="AL150" s="400"/>
      <c r="AM150" s="400"/>
      <c r="AN150" s="400"/>
      <c r="AO150" s="400"/>
      <c r="AP150" s="401"/>
      <c r="AQ150" s="104"/>
      <c r="AS150" s="114" t="str">
        <f t="shared" si="69"/>
        <v>OK</v>
      </c>
    </row>
    <row r="151" spans="1:45" ht="30" customHeight="1" x14ac:dyDescent="0.3">
      <c r="A151" s="81"/>
      <c r="B151" s="355"/>
      <c r="C151" s="390"/>
      <c r="D151" s="391"/>
      <c r="E151" s="392"/>
      <c r="F151" s="393"/>
      <c r="G151" s="394"/>
      <c r="H151" s="395"/>
      <c r="I151" s="396"/>
      <c r="J151" s="396"/>
      <c r="K151" s="363"/>
      <c r="L151" s="368" t="s">
        <v>215</v>
      </c>
      <c r="M151" s="369">
        <v>0.25</v>
      </c>
      <c r="N151" s="127" t="s">
        <v>46</v>
      </c>
      <c r="O151" s="184">
        <v>0</v>
      </c>
      <c r="P151" s="184">
        <v>1</v>
      </c>
      <c r="Q151" s="184">
        <v>1</v>
      </c>
      <c r="R151" s="185">
        <v>1</v>
      </c>
      <c r="S151" s="128">
        <f>SUM(O151:O151)*M151</f>
        <v>0</v>
      </c>
      <c r="T151" s="129">
        <f>SUM(P151:P151)*M151</f>
        <v>0.25</v>
      </c>
      <c r="U151" s="129">
        <f>SUM(Q151:Q151)*M151</f>
        <v>0.25</v>
      </c>
      <c r="V151" s="129">
        <f>SUM(R151:R151)*M151</f>
        <v>0.25</v>
      </c>
      <c r="W151" s="130">
        <f t="shared" si="72"/>
        <v>0.25</v>
      </c>
      <c r="X151" s="100"/>
      <c r="Y151" s="101"/>
      <c r="Z151" s="102"/>
      <c r="AA151" s="103"/>
      <c r="AB151" s="104"/>
      <c r="AC151" s="105"/>
      <c r="AD151" s="398"/>
      <c r="AE151" s="76"/>
      <c r="AF151" s="77" t="str">
        <f t="shared" ref="AF151" si="78">+IF(P152&gt;P151,"SUPERADA",IF(T152=T151,"EQUILIBRADA",IF(T152&lt;T151,"PARA MEJORAR")))</f>
        <v>PARA MEJORAR</v>
      </c>
      <c r="AG151" s="109"/>
      <c r="AH151" s="109"/>
      <c r="AI151" s="109"/>
      <c r="AJ151" s="367"/>
      <c r="AK151" s="124"/>
      <c r="AP151" s="126"/>
      <c r="AQ151" s="104"/>
      <c r="AS151" s="80" t="str">
        <f t="shared" si="69"/>
        <v>OK</v>
      </c>
    </row>
    <row r="152" spans="1:45" ht="30" customHeight="1" thickBot="1" x14ac:dyDescent="0.35">
      <c r="A152" s="81"/>
      <c r="B152" s="355"/>
      <c r="C152" s="390"/>
      <c r="D152" s="391"/>
      <c r="E152" s="392"/>
      <c r="F152" s="393"/>
      <c r="G152" s="394"/>
      <c r="H152" s="395"/>
      <c r="I152" s="396"/>
      <c r="J152" s="396"/>
      <c r="K152" s="363"/>
      <c r="L152" s="364"/>
      <c r="M152" s="365"/>
      <c r="N152" s="93" t="s">
        <v>52</v>
      </c>
      <c r="O152" s="95">
        <v>0</v>
      </c>
      <c r="P152" s="95">
        <v>0.8</v>
      </c>
      <c r="Q152" s="95">
        <v>0</v>
      </c>
      <c r="R152" s="96">
        <v>0</v>
      </c>
      <c r="S152" s="97">
        <f>SUM(O152:O152)*M151</f>
        <v>0</v>
      </c>
      <c r="T152" s="98">
        <f>SUM(P152:P152)*M151</f>
        <v>0.2</v>
      </c>
      <c r="U152" s="98">
        <f>SUM(Q152:Q152)*M151</f>
        <v>0</v>
      </c>
      <c r="V152" s="98">
        <f>SUM(R152:R152)*M151</f>
        <v>0</v>
      </c>
      <c r="W152" s="99">
        <f t="shared" si="72"/>
        <v>0.2</v>
      </c>
      <c r="X152" s="100"/>
      <c r="Y152" s="101"/>
      <c r="Z152" s="102"/>
      <c r="AA152" s="103"/>
      <c r="AB152" s="104"/>
      <c r="AC152" s="105"/>
      <c r="AD152" s="398"/>
      <c r="AE152" s="107"/>
      <c r="AF152" s="108"/>
      <c r="AG152" s="109"/>
      <c r="AH152" s="109"/>
      <c r="AI152" s="109"/>
      <c r="AJ152" s="367"/>
      <c r="AK152" s="124"/>
      <c r="AP152" s="126"/>
      <c r="AQ152" s="104"/>
      <c r="AS152" s="114" t="str">
        <f t="shared" si="69"/>
        <v>OK</v>
      </c>
    </row>
    <row r="153" spans="1:45" ht="30" customHeight="1" x14ac:dyDescent="0.3">
      <c r="A153" s="81"/>
      <c r="B153" s="355"/>
      <c r="C153" s="390"/>
      <c r="D153" s="391"/>
      <c r="E153" s="392"/>
      <c r="F153" s="393"/>
      <c r="G153" s="394"/>
      <c r="H153" s="395"/>
      <c r="I153" s="396"/>
      <c r="J153" s="396"/>
      <c r="K153" s="363"/>
      <c r="L153" s="368" t="s">
        <v>216</v>
      </c>
      <c r="M153" s="369">
        <v>0.25</v>
      </c>
      <c r="N153" s="127" t="s">
        <v>46</v>
      </c>
      <c r="O153" s="184">
        <v>0</v>
      </c>
      <c r="P153" s="184">
        <v>0.5</v>
      </c>
      <c r="Q153" s="184">
        <v>1</v>
      </c>
      <c r="R153" s="185">
        <v>1</v>
      </c>
      <c r="S153" s="128">
        <f>SUM(O153:O153)*M153</f>
        <v>0</v>
      </c>
      <c r="T153" s="129">
        <f>SUM(P153:P153)*M153</f>
        <v>0.125</v>
      </c>
      <c r="U153" s="129">
        <f>SUM(Q153:Q153)*M153</f>
        <v>0.25</v>
      </c>
      <c r="V153" s="129">
        <f>SUM(R153:R153)*M153</f>
        <v>0.25</v>
      </c>
      <c r="W153" s="130">
        <f t="shared" si="72"/>
        <v>0.25</v>
      </c>
      <c r="X153" s="100"/>
      <c r="Y153" s="101"/>
      <c r="Z153" s="102"/>
      <c r="AA153" s="103"/>
      <c r="AB153" s="104"/>
      <c r="AC153" s="105"/>
      <c r="AD153" s="398"/>
      <c r="AE153" s="76"/>
      <c r="AF153" s="77" t="str">
        <f t="shared" ref="AF153" si="79">+IF(P154&gt;P153,"SUPERADA",IF(T154=T153,"EQUILIBRADA",IF(T154&lt;T153,"PARA MEJORAR")))</f>
        <v>EQUILIBRADA</v>
      </c>
      <c r="AG153" s="109"/>
      <c r="AH153" s="109"/>
      <c r="AI153" s="109"/>
      <c r="AJ153" s="367"/>
      <c r="AK153" s="124"/>
      <c r="AP153" s="126"/>
      <c r="AQ153" s="104"/>
      <c r="AS153" s="80" t="str">
        <f t="shared" si="69"/>
        <v>MAL</v>
      </c>
    </row>
    <row r="154" spans="1:45" ht="30" customHeight="1" thickBot="1" x14ac:dyDescent="0.35">
      <c r="A154" s="81"/>
      <c r="B154" s="355"/>
      <c r="C154" s="390"/>
      <c r="D154" s="391"/>
      <c r="E154" s="392"/>
      <c r="F154" s="393"/>
      <c r="G154" s="394"/>
      <c r="H154" s="395"/>
      <c r="I154" s="396"/>
      <c r="J154" s="396"/>
      <c r="K154" s="363"/>
      <c r="L154" s="364"/>
      <c r="M154" s="365"/>
      <c r="N154" s="93" t="s">
        <v>52</v>
      </c>
      <c r="O154" s="95">
        <v>0</v>
      </c>
      <c r="P154" s="95">
        <v>0.5</v>
      </c>
      <c r="Q154" s="95">
        <v>0</v>
      </c>
      <c r="R154" s="96">
        <v>0</v>
      </c>
      <c r="S154" s="97">
        <f>SUM(O154:O154)*M153</f>
        <v>0</v>
      </c>
      <c r="T154" s="98">
        <f>SUM(P154:P154)*M153</f>
        <v>0.125</v>
      </c>
      <c r="U154" s="98">
        <f>SUM(Q154:Q154)*M153</f>
        <v>0</v>
      </c>
      <c r="V154" s="98">
        <f>SUM(R154:R154)*M153</f>
        <v>0</v>
      </c>
      <c r="W154" s="99">
        <f t="shared" si="72"/>
        <v>0.125</v>
      </c>
      <c r="X154" s="100"/>
      <c r="Y154" s="101"/>
      <c r="Z154" s="102"/>
      <c r="AA154" s="103"/>
      <c r="AB154" s="104"/>
      <c r="AC154" s="105"/>
      <c r="AD154" s="398"/>
      <c r="AE154" s="107"/>
      <c r="AF154" s="108"/>
      <c r="AG154" s="109"/>
      <c r="AH154" s="109"/>
      <c r="AI154" s="109"/>
      <c r="AJ154" s="367"/>
      <c r="AK154" s="124"/>
      <c r="AP154" s="126"/>
      <c r="AQ154" s="104"/>
      <c r="AS154" s="114" t="str">
        <f t="shared" si="69"/>
        <v>OK</v>
      </c>
    </row>
    <row r="155" spans="1:45" ht="30" customHeight="1" x14ac:dyDescent="0.3">
      <c r="A155" s="81"/>
      <c r="B155" s="355"/>
      <c r="C155" s="390"/>
      <c r="D155" s="391"/>
      <c r="E155" s="392"/>
      <c r="F155" s="393"/>
      <c r="G155" s="394"/>
      <c r="H155" s="395"/>
      <c r="I155" s="396"/>
      <c r="J155" s="396"/>
      <c r="K155" s="363"/>
      <c r="L155" s="368" t="s">
        <v>217</v>
      </c>
      <c r="M155" s="369">
        <v>0.25</v>
      </c>
      <c r="N155" s="127" t="s">
        <v>46</v>
      </c>
      <c r="O155" s="184">
        <v>0</v>
      </c>
      <c r="P155" s="184">
        <v>0</v>
      </c>
      <c r="Q155" s="184">
        <v>0.75</v>
      </c>
      <c r="R155" s="185">
        <v>1</v>
      </c>
      <c r="S155" s="128">
        <f>SUM(O155:O155)*M155</f>
        <v>0</v>
      </c>
      <c r="T155" s="129">
        <f>SUM(P155:P155)*M155</f>
        <v>0</v>
      </c>
      <c r="U155" s="129">
        <f>SUM(Q155:Q155)*M155</f>
        <v>0.1875</v>
      </c>
      <c r="V155" s="129">
        <f>SUM(R155:R155)*M155</f>
        <v>0.25</v>
      </c>
      <c r="W155" s="130">
        <f t="shared" si="72"/>
        <v>0.25</v>
      </c>
      <c r="X155" s="100"/>
      <c r="Y155" s="101"/>
      <c r="Z155" s="102"/>
      <c r="AA155" s="103"/>
      <c r="AB155" s="104"/>
      <c r="AC155" s="105"/>
      <c r="AD155" s="398"/>
      <c r="AE155" s="76"/>
      <c r="AF155" s="77" t="str">
        <f t="shared" ref="AF155" si="80">+IF(P156&gt;P155,"SUPERADA",IF(T156=T155,"EQUILIBRADA",IF(T156&lt;T155,"PARA MEJORAR")))</f>
        <v>EQUILIBRADA</v>
      </c>
      <c r="AG155" s="109"/>
      <c r="AH155" s="109"/>
      <c r="AI155" s="109"/>
      <c r="AJ155" s="367"/>
      <c r="AK155" s="124"/>
      <c r="AP155" s="126"/>
      <c r="AQ155" s="104"/>
      <c r="AS155" s="80" t="str">
        <f t="shared" si="69"/>
        <v>MAL</v>
      </c>
    </row>
    <row r="156" spans="1:45" ht="30" customHeight="1" thickBot="1" x14ac:dyDescent="0.35">
      <c r="A156" s="81"/>
      <c r="B156" s="355"/>
      <c r="C156" s="390"/>
      <c r="D156" s="391"/>
      <c r="E156" s="392"/>
      <c r="F156" s="393"/>
      <c r="G156" s="394"/>
      <c r="H156" s="395"/>
      <c r="I156" s="396"/>
      <c r="J156" s="396"/>
      <c r="K156" s="363"/>
      <c r="L156" s="364"/>
      <c r="M156" s="365"/>
      <c r="N156" s="93" t="s">
        <v>52</v>
      </c>
      <c r="O156" s="95">
        <v>0</v>
      </c>
      <c r="P156" s="95">
        <v>0</v>
      </c>
      <c r="Q156" s="95">
        <v>0</v>
      </c>
      <c r="R156" s="96">
        <v>0</v>
      </c>
      <c r="S156" s="97">
        <f>SUM(O156:O156)*M155</f>
        <v>0</v>
      </c>
      <c r="T156" s="98">
        <f>SUM(P156:P156)*M155</f>
        <v>0</v>
      </c>
      <c r="U156" s="98">
        <f>SUM(Q156:Q156)*M155</f>
        <v>0</v>
      </c>
      <c r="V156" s="98">
        <f>SUM(R156:R156)*M155</f>
        <v>0</v>
      </c>
      <c r="W156" s="99">
        <f t="shared" si="72"/>
        <v>0</v>
      </c>
      <c r="X156" s="100"/>
      <c r="Y156" s="101"/>
      <c r="Z156" s="102"/>
      <c r="AA156" s="103"/>
      <c r="AB156" s="104"/>
      <c r="AC156" s="105"/>
      <c r="AD156" s="398"/>
      <c r="AE156" s="107"/>
      <c r="AF156" s="108"/>
      <c r="AG156" s="109"/>
      <c r="AH156" s="109"/>
      <c r="AI156" s="109"/>
      <c r="AJ156" s="367"/>
      <c r="AK156" s="124"/>
      <c r="AP156" s="126"/>
      <c r="AQ156" s="104"/>
      <c r="AS156" s="114" t="str">
        <f t="shared" si="69"/>
        <v>OK</v>
      </c>
    </row>
    <row r="157" spans="1:45" ht="30" customHeight="1" x14ac:dyDescent="0.3">
      <c r="A157" s="81"/>
      <c r="B157" s="355"/>
      <c r="C157" s="390"/>
      <c r="D157" s="391"/>
      <c r="E157" s="392"/>
      <c r="F157" s="393"/>
      <c r="G157" s="394"/>
      <c r="H157" s="395"/>
      <c r="I157" s="396"/>
      <c r="J157" s="396"/>
      <c r="K157" s="363"/>
      <c r="L157" s="368" t="s">
        <v>218</v>
      </c>
      <c r="M157" s="369">
        <v>0.05</v>
      </c>
      <c r="N157" s="127" t="s">
        <v>46</v>
      </c>
      <c r="O157" s="184">
        <v>0</v>
      </c>
      <c r="P157" s="184">
        <v>0</v>
      </c>
      <c r="Q157" s="184">
        <v>0</v>
      </c>
      <c r="R157" s="185">
        <v>1</v>
      </c>
      <c r="S157" s="128">
        <f>SUM(O157:O157)*M157</f>
        <v>0</v>
      </c>
      <c r="T157" s="129">
        <f>SUM(P157:P157)*M157</f>
        <v>0</v>
      </c>
      <c r="U157" s="129">
        <f>SUM(Q157:Q157)*M157</f>
        <v>0</v>
      </c>
      <c r="V157" s="129">
        <f>SUM(R157:R157)*M157</f>
        <v>0.05</v>
      </c>
      <c r="W157" s="130">
        <f t="shared" si="72"/>
        <v>0.05</v>
      </c>
      <c r="X157" s="100"/>
      <c r="Y157" s="101"/>
      <c r="Z157" s="102"/>
      <c r="AA157" s="103"/>
      <c r="AB157" s="104"/>
      <c r="AC157" s="105"/>
      <c r="AD157" s="398"/>
      <c r="AE157" s="76"/>
      <c r="AF157" s="77" t="str">
        <f t="shared" ref="AF157" si="81">+IF(P158&gt;P157,"SUPERADA",IF(T158=T157,"EQUILIBRADA",IF(T158&lt;T157,"PARA MEJORAR")))</f>
        <v>EQUILIBRADA</v>
      </c>
      <c r="AG157" s="109"/>
      <c r="AH157" s="109"/>
      <c r="AI157" s="109"/>
      <c r="AJ157" s="367"/>
      <c r="AK157" s="124"/>
      <c r="AP157" s="126"/>
      <c r="AQ157" s="104"/>
      <c r="AS157" s="80" t="str">
        <f t="shared" si="69"/>
        <v>MAL</v>
      </c>
    </row>
    <row r="158" spans="1:45" ht="30" customHeight="1" thickBot="1" x14ac:dyDescent="0.35">
      <c r="A158" s="81"/>
      <c r="B158" s="355"/>
      <c r="C158" s="402"/>
      <c r="D158" s="403"/>
      <c r="E158" s="404"/>
      <c r="F158" s="405"/>
      <c r="G158" s="406"/>
      <c r="H158" s="407"/>
      <c r="I158" s="408"/>
      <c r="J158" s="408"/>
      <c r="K158" s="377"/>
      <c r="L158" s="378"/>
      <c r="M158" s="379"/>
      <c r="N158" s="137" t="s">
        <v>52</v>
      </c>
      <c r="O158" s="139">
        <v>0</v>
      </c>
      <c r="P158" s="139">
        <v>0</v>
      </c>
      <c r="Q158" s="139">
        <v>0</v>
      </c>
      <c r="R158" s="140">
        <v>0</v>
      </c>
      <c r="S158" s="141">
        <f>SUM(O158:O158)*M157</f>
        <v>0</v>
      </c>
      <c r="T158" s="142">
        <f>SUM(P158:P158)*M157</f>
        <v>0</v>
      </c>
      <c r="U158" s="142">
        <f>SUM(Q158:Q158)*M157</f>
        <v>0</v>
      </c>
      <c r="V158" s="142">
        <f>SUM(R158:R158)*M157</f>
        <v>0</v>
      </c>
      <c r="W158" s="143">
        <f t="shared" si="72"/>
        <v>0</v>
      </c>
      <c r="X158" s="144"/>
      <c r="Y158" s="145"/>
      <c r="Z158" s="146"/>
      <c r="AA158" s="147"/>
      <c r="AB158" s="148"/>
      <c r="AC158" s="105"/>
      <c r="AD158" s="409"/>
      <c r="AE158" s="107"/>
      <c r="AF158" s="108"/>
      <c r="AG158" s="150"/>
      <c r="AH158" s="150"/>
      <c r="AI158" s="109"/>
      <c r="AJ158" s="367"/>
      <c r="AK158" s="124"/>
      <c r="AP158" s="126"/>
      <c r="AQ158" s="148"/>
      <c r="AS158" s="114" t="str">
        <f t="shared" si="69"/>
        <v>OK</v>
      </c>
    </row>
    <row r="159" spans="1:45" ht="31.5" customHeight="1" x14ac:dyDescent="0.3">
      <c r="A159" s="81"/>
      <c r="B159" s="355"/>
      <c r="C159" s="343">
        <v>12</v>
      </c>
      <c r="D159" s="344" t="s">
        <v>219</v>
      </c>
      <c r="E159" s="383">
        <v>12</v>
      </c>
      <c r="F159" s="384" t="s">
        <v>220</v>
      </c>
      <c r="G159" s="410" t="s">
        <v>221</v>
      </c>
      <c r="H159" s="386">
        <v>22</v>
      </c>
      <c r="I159" s="349" t="s">
        <v>222</v>
      </c>
      <c r="J159" s="349" t="s">
        <v>212</v>
      </c>
      <c r="K159" s="350">
        <f>(P160*M159)+(P162*M161)+(P164*M163)+(P166*M165)+(P168*M167)/100</f>
        <v>0.42500000000000004</v>
      </c>
      <c r="L159" s="351" t="s">
        <v>223</v>
      </c>
      <c r="M159" s="352">
        <v>0.4</v>
      </c>
      <c r="N159" s="62" t="s">
        <v>46</v>
      </c>
      <c r="O159" s="64">
        <v>0.5</v>
      </c>
      <c r="P159" s="64">
        <v>1</v>
      </c>
      <c r="Q159" s="64">
        <v>1</v>
      </c>
      <c r="R159" s="65">
        <v>1</v>
      </c>
      <c r="S159" s="66">
        <f>SUM(O159:O159)*M159</f>
        <v>0.2</v>
      </c>
      <c r="T159" s="67">
        <f>SUM(P159:P159)*M159</f>
        <v>0.4</v>
      </c>
      <c r="U159" s="67">
        <f>SUM(Q159:Q159)*M159</f>
        <v>0.4</v>
      </c>
      <c r="V159" s="67">
        <f>SUM(R159:R159)*M159</f>
        <v>0.4</v>
      </c>
      <c r="W159" s="68">
        <f t="shared" si="72"/>
        <v>0.4</v>
      </c>
      <c r="X159" s="69">
        <f>+S160+S162+S164+S166+S168</f>
        <v>0</v>
      </c>
      <c r="Y159" s="70">
        <f>+T160+T162+T164+T166+T168</f>
        <v>0.42500000000000004</v>
      </c>
      <c r="Z159" s="71">
        <f>+U160+U162+U164+U166+U168</f>
        <v>0</v>
      </c>
      <c r="AA159" s="72">
        <f>+V160+V162+V164+V166+V168</f>
        <v>0</v>
      </c>
      <c r="AB159" s="73">
        <f>+AA160+AA162+AA164+AA166+AA168</f>
        <v>0</v>
      </c>
      <c r="AC159" s="105"/>
      <c r="AD159" s="389" t="s">
        <v>224</v>
      </c>
      <c r="AE159" s="76"/>
      <c r="AF159" s="77" t="str">
        <f t="shared" ref="AF159" si="82">+IF(P160&gt;P159,"SUPERADA",IF(T160=T159,"EQUILIBRADA",IF(T160&lt;T159,"PARA MEJORAR")))</f>
        <v>EQUILIBRADA</v>
      </c>
      <c r="AG159" s="77" t="str">
        <f>IF(COUNTIF(AF159:AF168,"PARA MEJORAR")&gt;=1,"PARA MEJORAR","BIEN")</f>
        <v>PARA MEJORAR</v>
      </c>
      <c r="AH159" s="77" t="str">
        <f>IF(COUNTIF(AG159:AG168,"PARA MEJORAR")&gt;=1,"PARA MEJORAR","BIEN")</f>
        <v>PARA MEJORAR</v>
      </c>
      <c r="AI159" s="109"/>
      <c r="AJ159" s="367"/>
      <c r="AK159" s="399"/>
      <c r="AL159" s="400"/>
      <c r="AM159" s="400"/>
      <c r="AN159" s="400"/>
      <c r="AO159" s="400"/>
      <c r="AP159" s="401"/>
      <c r="AQ159" s="73"/>
      <c r="AS159" s="80" t="str">
        <f t="shared" si="69"/>
        <v>OK</v>
      </c>
    </row>
    <row r="160" spans="1:45" ht="30" customHeight="1" thickBot="1" x14ac:dyDescent="0.35">
      <c r="A160" s="81"/>
      <c r="B160" s="355"/>
      <c r="C160" s="356"/>
      <c r="D160" s="357"/>
      <c r="E160" s="392"/>
      <c r="F160" s="393"/>
      <c r="G160" s="411"/>
      <c r="H160" s="395"/>
      <c r="I160" s="362"/>
      <c r="J160" s="362"/>
      <c r="K160" s="363"/>
      <c r="L160" s="364"/>
      <c r="M160" s="365"/>
      <c r="N160" s="93" t="s">
        <v>52</v>
      </c>
      <c r="O160" s="95">
        <v>0</v>
      </c>
      <c r="P160" s="95">
        <v>1</v>
      </c>
      <c r="Q160" s="95">
        <v>0</v>
      </c>
      <c r="R160" s="96">
        <v>0</v>
      </c>
      <c r="S160" s="97">
        <f>SUM(O160:O160)*M159</f>
        <v>0</v>
      </c>
      <c r="T160" s="98">
        <f>SUM(P160:P160)*M159</f>
        <v>0.4</v>
      </c>
      <c r="U160" s="98">
        <f>SUM(Q160:Q160)*M159</f>
        <v>0</v>
      </c>
      <c r="V160" s="98">
        <f>SUM(R160:R160)*M159</f>
        <v>0</v>
      </c>
      <c r="W160" s="99">
        <f t="shared" si="72"/>
        <v>0.4</v>
      </c>
      <c r="X160" s="100"/>
      <c r="Y160" s="101"/>
      <c r="Z160" s="102"/>
      <c r="AA160" s="103"/>
      <c r="AB160" s="104"/>
      <c r="AC160" s="105"/>
      <c r="AD160" s="398"/>
      <c r="AE160" s="107"/>
      <c r="AF160" s="108"/>
      <c r="AG160" s="109"/>
      <c r="AH160" s="109"/>
      <c r="AI160" s="109"/>
      <c r="AJ160" s="367"/>
      <c r="AK160" s="124"/>
      <c r="AP160" s="126"/>
      <c r="AQ160" s="104"/>
      <c r="AS160" s="114" t="str">
        <f t="shared" si="69"/>
        <v>OK</v>
      </c>
    </row>
    <row r="161" spans="1:45" ht="30" customHeight="1" x14ac:dyDescent="0.3">
      <c r="A161" s="81"/>
      <c r="B161" s="355"/>
      <c r="C161" s="356"/>
      <c r="D161" s="357"/>
      <c r="E161" s="392"/>
      <c r="F161" s="393"/>
      <c r="G161" s="411"/>
      <c r="H161" s="395"/>
      <c r="I161" s="362"/>
      <c r="J161" s="362"/>
      <c r="K161" s="363"/>
      <c r="L161" s="368" t="s">
        <v>225</v>
      </c>
      <c r="M161" s="369">
        <v>0.05</v>
      </c>
      <c r="N161" s="127" t="s">
        <v>46</v>
      </c>
      <c r="O161" s="184">
        <v>0</v>
      </c>
      <c r="P161" s="184">
        <v>1</v>
      </c>
      <c r="Q161" s="184">
        <v>1</v>
      </c>
      <c r="R161" s="185">
        <v>1</v>
      </c>
      <c r="S161" s="128">
        <f>SUM(O161:O161)*M161</f>
        <v>0</v>
      </c>
      <c r="T161" s="129">
        <f>SUM(P161:P161)*M161</f>
        <v>0.05</v>
      </c>
      <c r="U161" s="129">
        <f>SUM(Q161:Q161)*M161</f>
        <v>0.05</v>
      </c>
      <c r="V161" s="129">
        <f>SUM(R161:R161)*M161</f>
        <v>0.05</v>
      </c>
      <c r="W161" s="130">
        <f t="shared" si="72"/>
        <v>0.05</v>
      </c>
      <c r="X161" s="100"/>
      <c r="Y161" s="101"/>
      <c r="Z161" s="102"/>
      <c r="AA161" s="103"/>
      <c r="AB161" s="104"/>
      <c r="AC161" s="105"/>
      <c r="AD161" s="398"/>
      <c r="AE161" s="76"/>
      <c r="AF161" s="77" t="str">
        <f t="shared" ref="AF161" si="83">+IF(P162&gt;P161,"SUPERADA",IF(T162=T161,"EQUILIBRADA",IF(T162&lt;T161,"PARA MEJORAR")))</f>
        <v>PARA MEJORAR</v>
      </c>
      <c r="AG161" s="109"/>
      <c r="AH161" s="109"/>
      <c r="AI161" s="109"/>
      <c r="AJ161" s="367"/>
      <c r="AK161" s="124"/>
      <c r="AP161" s="126"/>
      <c r="AQ161" s="104"/>
      <c r="AS161" s="80" t="str">
        <f t="shared" si="69"/>
        <v>OK</v>
      </c>
    </row>
    <row r="162" spans="1:45" ht="30" customHeight="1" thickBot="1" x14ac:dyDescent="0.35">
      <c r="A162" s="81"/>
      <c r="B162" s="355"/>
      <c r="C162" s="356"/>
      <c r="D162" s="357"/>
      <c r="E162" s="392"/>
      <c r="F162" s="393"/>
      <c r="G162" s="411"/>
      <c r="H162" s="395"/>
      <c r="I162" s="362"/>
      <c r="J162" s="362"/>
      <c r="K162" s="363"/>
      <c r="L162" s="364"/>
      <c r="M162" s="365"/>
      <c r="N162" s="93" t="s">
        <v>52</v>
      </c>
      <c r="O162" s="95">
        <v>0</v>
      </c>
      <c r="P162" s="95">
        <v>0</v>
      </c>
      <c r="Q162" s="95">
        <v>0</v>
      </c>
      <c r="R162" s="96">
        <v>0</v>
      </c>
      <c r="S162" s="97">
        <f>SUM(O162:O162)*M161</f>
        <v>0</v>
      </c>
      <c r="T162" s="98">
        <f>SUM(P162:P162)*M161</f>
        <v>0</v>
      </c>
      <c r="U162" s="98">
        <f>SUM(Q162:Q162)*M161</f>
        <v>0</v>
      </c>
      <c r="V162" s="98">
        <f>SUM(R162:R162)*M161</f>
        <v>0</v>
      </c>
      <c r="W162" s="99">
        <f t="shared" si="72"/>
        <v>0</v>
      </c>
      <c r="X162" s="100"/>
      <c r="Y162" s="101"/>
      <c r="Z162" s="102"/>
      <c r="AA162" s="103"/>
      <c r="AB162" s="104"/>
      <c r="AC162" s="105"/>
      <c r="AD162" s="398"/>
      <c r="AE162" s="107"/>
      <c r="AF162" s="108"/>
      <c r="AG162" s="109"/>
      <c r="AH162" s="109"/>
      <c r="AI162" s="109"/>
      <c r="AJ162" s="367"/>
      <c r="AK162" s="124"/>
      <c r="AP162" s="126"/>
      <c r="AQ162" s="104"/>
      <c r="AS162" s="114" t="str">
        <f t="shared" si="69"/>
        <v>OK</v>
      </c>
    </row>
    <row r="163" spans="1:45" ht="30" customHeight="1" x14ac:dyDescent="0.3">
      <c r="A163" s="81"/>
      <c r="B163" s="355"/>
      <c r="C163" s="356"/>
      <c r="D163" s="357"/>
      <c r="E163" s="392"/>
      <c r="F163" s="393"/>
      <c r="G163" s="411"/>
      <c r="H163" s="395"/>
      <c r="I163" s="362"/>
      <c r="J163" s="362"/>
      <c r="K163" s="363"/>
      <c r="L163" s="368" t="s">
        <v>226</v>
      </c>
      <c r="M163" s="369">
        <v>0.25</v>
      </c>
      <c r="N163" s="127" t="s">
        <v>46</v>
      </c>
      <c r="O163" s="184">
        <v>0</v>
      </c>
      <c r="P163" s="184">
        <v>0</v>
      </c>
      <c r="Q163" s="184">
        <v>1</v>
      </c>
      <c r="R163" s="185">
        <v>1</v>
      </c>
      <c r="S163" s="128">
        <f>SUM(O163:O163)*M163</f>
        <v>0</v>
      </c>
      <c r="T163" s="129">
        <f>SUM(P163:P163)*M163</f>
        <v>0</v>
      </c>
      <c r="U163" s="129">
        <f>SUM(Q163:Q163)*M163</f>
        <v>0.25</v>
      </c>
      <c r="V163" s="129">
        <f>SUM(R163:R163)*M163</f>
        <v>0.25</v>
      </c>
      <c r="W163" s="130">
        <f t="shared" si="72"/>
        <v>0.25</v>
      </c>
      <c r="X163" s="100"/>
      <c r="Y163" s="101"/>
      <c r="Z163" s="102"/>
      <c r="AA163" s="103"/>
      <c r="AB163" s="104"/>
      <c r="AC163" s="105"/>
      <c r="AD163" s="398"/>
      <c r="AE163" s="76"/>
      <c r="AF163" s="77" t="str">
        <f t="shared" ref="AF163" si="84">+IF(P164&gt;P163,"SUPERADA",IF(T164=T163,"EQUILIBRADA",IF(T164&lt;T163,"PARA MEJORAR")))</f>
        <v>SUPERADA</v>
      </c>
      <c r="AG163" s="109"/>
      <c r="AH163" s="109"/>
      <c r="AI163" s="109"/>
      <c r="AJ163" s="367"/>
      <c r="AK163" s="124"/>
      <c r="AP163" s="126"/>
      <c r="AQ163" s="104"/>
      <c r="AS163" s="80" t="str">
        <f t="shared" si="69"/>
        <v>MAL</v>
      </c>
    </row>
    <row r="164" spans="1:45" ht="30" customHeight="1" thickBot="1" x14ac:dyDescent="0.35">
      <c r="A164" s="81"/>
      <c r="B164" s="355"/>
      <c r="C164" s="356"/>
      <c r="D164" s="357"/>
      <c r="E164" s="392"/>
      <c r="F164" s="393"/>
      <c r="G164" s="411"/>
      <c r="H164" s="395"/>
      <c r="I164" s="362"/>
      <c r="J164" s="362"/>
      <c r="K164" s="363"/>
      <c r="L164" s="364"/>
      <c r="M164" s="365"/>
      <c r="N164" s="93" t="s">
        <v>52</v>
      </c>
      <c r="O164" s="95">
        <v>0</v>
      </c>
      <c r="P164" s="95">
        <v>0.1</v>
      </c>
      <c r="Q164" s="95">
        <v>0</v>
      </c>
      <c r="R164" s="96">
        <v>0</v>
      </c>
      <c r="S164" s="97">
        <f>SUM(O164:O164)*M163</f>
        <v>0</v>
      </c>
      <c r="T164" s="98">
        <f>SUM(P164:P164)*M163</f>
        <v>2.5000000000000001E-2</v>
      </c>
      <c r="U164" s="98">
        <f>SUM(Q164:Q164)*M163</f>
        <v>0</v>
      </c>
      <c r="V164" s="98">
        <f>SUM(R164:R164)*M163</f>
        <v>0</v>
      </c>
      <c r="W164" s="99">
        <f t="shared" si="72"/>
        <v>2.5000000000000001E-2</v>
      </c>
      <c r="X164" s="100"/>
      <c r="Y164" s="101"/>
      <c r="Z164" s="102"/>
      <c r="AA164" s="103"/>
      <c r="AB164" s="104"/>
      <c r="AC164" s="105"/>
      <c r="AD164" s="398"/>
      <c r="AE164" s="107"/>
      <c r="AF164" s="108"/>
      <c r="AG164" s="109"/>
      <c r="AH164" s="109"/>
      <c r="AI164" s="109"/>
      <c r="AJ164" s="367"/>
      <c r="AK164" s="124"/>
      <c r="AP164" s="126"/>
      <c r="AQ164" s="104"/>
      <c r="AS164" s="114" t="str">
        <f t="shared" si="69"/>
        <v>OK</v>
      </c>
    </row>
    <row r="165" spans="1:45" ht="30" customHeight="1" x14ac:dyDescent="0.3">
      <c r="A165" s="81"/>
      <c r="B165" s="355"/>
      <c r="C165" s="356"/>
      <c r="D165" s="357"/>
      <c r="E165" s="392"/>
      <c r="F165" s="393"/>
      <c r="G165" s="411"/>
      <c r="H165" s="395"/>
      <c r="I165" s="362"/>
      <c r="J165" s="362"/>
      <c r="K165" s="363"/>
      <c r="L165" s="368" t="s">
        <v>227</v>
      </c>
      <c r="M165" s="369">
        <v>0.2</v>
      </c>
      <c r="N165" s="127" t="s">
        <v>46</v>
      </c>
      <c r="O165" s="184">
        <v>0</v>
      </c>
      <c r="P165" s="184">
        <v>0</v>
      </c>
      <c r="Q165" s="184">
        <v>1</v>
      </c>
      <c r="R165" s="185">
        <v>1</v>
      </c>
      <c r="S165" s="128">
        <f>SUM(O165:O165)*M165</f>
        <v>0</v>
      </c>
      <c r="T165" s="129">
        <f>SUM(P165:P165)*M165</f>
        <v>0</v>
      </c>
      <c r="U165" s="129">
        <f>SUM(Q165:Q165)*M165</f>
        <v>0.2</v>
      </c>
      <c r="V165" s="129">
        <f>SUM(R165:R165)*M165</f>
        <v>0.2</v>
      </c>
      <c r="W165" s="130">
        <f t="shared" si="72"/>
        <v>0.2</v>
      </c>
      <c r="X165" s="100"/>
      <c r="Y165" s="101"/>
      <c r="Z165" s="102"/>
      <c r="AA165" s="103"/>
      <c r="AB165" s="104"/>
      <c r="AC165" s="105"/>
      <c r="AD165" s="398"/>
      <c r="AE165" s="76"/>
      <c r="AF165" s="77" t="str">
        <f t="shared" ref="AF165" si="85">+IF(P166&gt;P165,"SUPERADA",IF(T166=T165,"EQUILIBRADA",IF(T166&lt;T165,"PARA MEJORAR")))</f>
        <v>EQUILIBRADA</v>
      </c>
      <c r="AG165" s="109"/>
      <c r="AH165" s="109"/>
      <c r="AI165" s="109"/>
      <c r="AJ165" s="367"/>
      <c r="AK165" s="124"/>
      <c r="AP165" s="126"/>
      <c r="AQ165" s="104"/>
      <c r="AS165" s="80" t="str">
        <f t="shared" si="69"/>
        <v>MAL</v>
      </c>
    </row>
    <row r="166" spans="1:45" ht="30" customHeight="1" thickBot="1" x14ac:dyDescent="0.35">
      <c r="A166" s="81"/>
      <c r="B166" s="355"/>
      <c r="C166" s="356"/>
      <c r="D166" s="357"/>
      <c r="E166" s="392"/>
      <c r="F166" s="393"/>
      <c r="G166" s="411"/>
      <c r="H166" s="395"/>
      <c r="I166" s="362"/>
      <c r="J166" s="362"/>
      <c r="K166" s="363"/>
      <c r="L166" s="364"/>
      <c r="M166" s="365"/>
      <c r="N166" s="93" t="s">
        <v>52</v>
      </c>
      <c r="O166" s="95">
        <v>0</v>
      </c>
      <c r="P166" s="95">
        <v>0</v>
      </c>
      <c r="Q166" s="95">
        <v>0</v>
      </c>
      <c r="R166" s="96">
        <v>0</v>
      </c>
      <c r="S166" s="97">
        <f>SUM(O166:O166)*M165</f>
        <v>0</v>
      </c>
      <c r="T166" s="98">
        <f>SUM(P166:P166)*M165</f>
        <v>0</v>
      </c>
      <c r="U166" s="98">
        <f>SUM(Q166:Q166)*M165</f>
        <v>0</v>
      </c>
      <c r="V166" s="98">
        <f>SUM(R166:R166)*M165</f>
        <v>0</v>
      </c>
      <c r="W166" s="99">
        <f t="shared" si="72"/>
        <v>0</v>
      </c>
      <c r="X166" s="100"/>
      <c r="Y166" s="101"/>
      <c r="Z166" s="102"/>
      <c r="AA166" s="103"/>
      <c r="AB166" s="104"/>
      <c r="AC166" s="105"/>
      <c r="AD166" s="398"/>
      <c r="AE166" s="107"/>
      <c r="AF166" s="108"/>
      <c r="AG166" s="109"/>
      <c r="AH166" s="109"/>
      <c r="AI166" s="109"/>
      <c r="AJ166" s="367"/>
      <c r="AK166" s="124"/>
      <c r="AP166" s="126"/>
      <c r="AQ166" s="104"/>
      <c r="AS166" s="114" t="str">
        <f t="shared" si="69"/>
        <v>OK</v>
      </c>
    </row>
    <row r="167" spans="1:45" ht="30" customHeight="1" x14ac:dyDescent="0.3">
      <c r="A167" s="81"/>
      <c r="B167" s="355"/>
      <c r="C167" s="356"/>
      <c r="D167" s="357"/>
      <c r="E167" s="392"/>
      <c r="F167" s="393"/>
      <c r="G167" s="411"/>
      <c r="H167" s="395"/>
      <c r="I167" s="362"/>
      <c r="J167" s="362"/>
      <c r="K167" s="363"/>
      <c r="L167" s="368" t="s">
        <v>228</v>
      </c>
      <c r="M167" s="369">
        <v>0.1</v>
      </c>
      <c r="N167" s="127" t="s">
        <v>46</v>
      </c>
      <c r="O167" s="184">
        <v>0</v>
      </c>
      <c r="P167" s="184">
        <v>0</v>
      </c>
      <c r="Q167" s="184">
        <v>0</v>
      </c>
      <c r="R167" s="185">
        <v>1</v>
      </c>
      <c r="S167" s="128">
        <f>SUM(O167:O167)*M167</f>
        <v>0</v>
      </c>
      <c r="T167" s="129">
        <f>SUM(P167:P167)*M167</f>
        <v>0</v>
      </c>
      <c r="U167" s="129">
        <f>SUM(Q167:Q167)*M167</f>
        <v>0</v>
      </c>
      <c r="V167" s="129">
        <f>SUM(R167:R167)*M167</f>
        <v>0.1</v>
      </c>
      <c r="W167" s="130">
        <f t="shared" si="72"/>
        <v>0.1</v>
      </c>
      <c r="X167" s="100"/>
      <c r="Y167" s="101"/>
      <c r="Z167" s="102"/>
      <c r="AA167" s="103"/>
      <c r="AB167" s="104"/>
      <c r="AC167" s="105"/>
      <c r="AD167" s="398"/>
      <c r="AE167" s="76"/>
      <c r="AF167" s="77" t="str">
        <f t="shared" ref="AF167" si="86">+IF(P168&gt;P167,"SUPERADA",IF(T168=T167,"EQUILIBRADA",IF(T168&lt;T167,"PARA MEJORAR")))</f>
        <v>EQUILIBRADA</v>
      </c>
      <c r="AG167" s="109"/>
      <c r="AH167" s="109"/>
      <c r="AI167" s="109"/>
      <c r="AJ167" s="367"/>
      <c r="AK167" s="124"/>
      <c r="AP167" s="126"/>
      <c r="AQ167" s="104"/>
      <c r="AS167" s="80" t="str">
        <f t="shared" si="69"/>
        <v>MAL</v>
      </c>
    </row>
    <row r="168" spans="1:45" ht="30" customHeight="1" thickBot="1" x14ac:dyDescent="0.35">
      <c r="A168" s="81"/>
      <c r="B168" s="355"/>
      <c r="C168" s="370"/>
      <c r="D168" s="371"/>
      <c r="E168" s="404"/>
      <c r="F168" s="405"/>
      <c r="G168" s="411"/>
      <c r="H168" s="407"/>
      <c r="I168" s="376"/>
      <c r="J168" s="376"/>
      <c r="K168" s="377"/>
      <c r="L168" s="378"/>
      <c r="M168" s="379"/>
      <c r="N168" s="137" t="s">
        <v>52</v>
      </c>
      <c r="O168" s="139">
        <v>0</v>
      </c>
      <c r="P168" s="139">
        <v>0</v>
      </c>
      <c r="Q168" s="139">
        <v>0</v>
      </c>
      <c r="R168" s="140">
        <v>0</v>
      </c>
      <c r="S168" s="141">
        <f>SUM(O168:O168)*M167</f>
        <v>0</v>
      </c>
      <c r="T168" s="142">
        <f>SUM(P168:P168)*M167</f>
        <v>0</v>
      </c>
      <c r="U168" s="142">
        <f>SUM(Q168:Q168)*M167</f>
        <v>0</v>
      </c>
      <c r="V168" s="142">
        <f>SUM(R168:R168)*M167</f>
        <v>0</v>
      </c>
      <c r="W168" s="143">
        <f t="shared" si="72"/>
        <v>0</v>
      </c>
      <c r="X168" s="144"/>
      <c r="Y168" s="145"/>
      <c r="Z168" s="146"/>
      <c r="AA168" s="147"/>
      <c r="AB168" s="148"/>
      <c r="AC168" s="105"/>
      <c r="AD168" s="409"/>
      <c r="AE168" s="107"/>
      <c r="AF168" s="108"/>
      <c r="AG168" s="150"/>
      <c r="AH168" s="150"/>
      <c r="AI168" s="109"/>
      <c r="AJ168" s="367"/>
      <c r="AK168" s="124"/>
      <c r="AP168" s="126"/>
      <c r="AQ168" s="148"/>
      <c r="AS168" s="114" t="str">
        <f t="shared" si="69"/>
        <v>OK</v>
      </c>
    </row>
    <row r="169" spans="1:45" ht="31.5" customHeight="1" x14ac:dyDescent="0.3">
      <c r="A169" s="81"/>
      <c r="B169" s="355"/>
      <c r="C169" s="343">
        <v>13</v>
      </c>
      <c r="D169" s="344" t="s">
        <v>229</v>
      </c>
      <c r="E169" s="383">
        <v>13</v>
      </c>
      <c r="F169" s="384" t="s">
        <v>230</v>
      </c>
      <c r="G169" s="411"/>
      <c r="H169" s="386">
        <v>23</v>
      </c>
      <c r="I169" s="349" t="s">
        <v>222</v>
      </c>
      <c r="J169" s="349" t="s">
        <v>212</v>
      </c>
      <c r="K169" s="350">
        <f>(P170*M169)+(P172*M171)+(P174*M173)+(P176*M175)+(P178*M177)/100</f>
        <v>0.42500000000000004</v>
      </c>
      <c r="L169" s="351" t="s">
        <v>223</v>
      </c>
      <c r="M169" s="352">
        <v>0.4</v>
      </c>
      <c r="N169" s="62" t="s">
        <v>46</v>
      </c>
      <c r="O169" s="64">
        <v>0.5</v>
      </c>
      <c r="P169" s="64">
        <v>1</v>
      </c>
      <c r="Q169" s="64">
        <v>1</v>
      </c>
      <c r="R169" s="65">
        <v>1</v>
      </c>
      <c r="S169" s="121">
        <f>SUM(O169:O169)*M169</f>
        <v>0.2</v>
      </c>
      <c r="T169" s="122">
        <f>SUM(P169:P169)*M169</f>
        <v>0.4</v>
      </c>
      <c r="U169" s="122">
        <f>SUM(Q169:Q169)*M169</f>
        <v>0.4</v>
      </c>
      <c r="V169" s="122">
        <f>SUM(R169:R169)*M169</f>
        <v>0.4</v>
      </c>
      <c r="W169" s="123">
        <f t="shared" si="72"/>
        <v>0.4</v>
      </c>
      <c r="X169" s="69">
        <f>+S170+S172+S174+S176+S178</f>
        <v>0.1</v>
      </c>
      <c r="Y169" s="70">
        <f>+T170+T172+T174+T176+T178</f>
        <v>0.42500000000000004</v>
      </c>
      <c r="Z169" s="71">
        <f>+U170+U172+U174+U176+U178</f>
        <v>0</v>
      </c>
      <c r="AA169" s="72">
        <f>+V170+V172+V174+V176+V178</f>
        <v>0</v>
      </c>
      <c r="AB169" s="73">
        <f>+AA170+AA172+AA174+AA176+AA178</f>
        <v>0</v>
      </c>
      <c r="AC169" s="105"/>
      <c r="AD169" s="389" t="s">
        <v>231</v>
      </c>
      <c r="AE169" s="76"/>
      <c r="AF169" s="77" t="str">
        <f t="shared" ref="AF169" si="87">+IF(P170&gt;P169,"SUPERADA",IF(T170=T169,"EQUILIBRADA",IF(T170&lt;T169,"PARA MEJORAR")))</f>
        <v>EQUILIBRADA</v>
      </c>
      <c r="AG169" s="77" t="str">
        <f>IF(COUNTIF(AF169:AF178,"PARA MEJORAR")&gt;=1,"PARA MEJORAR","BIEN")</f>
        <v>PARA MEJORAR</v>
      </c>
      <c r="AH169" s="77" t="str">
        <f>IF(COUNTIF(AG169:AG178,"PARA MEJORAR")&gt;=1,"PARA MEJORAR","BIEN")</f>
        <v>PARA MEJORAR</v>
      </c>
      <c r="AI169" s="109"/>
      <c r="AJ169" s="367"/>
      <c r="AK169" s="204"/>
      <c r="AL169" s="205"/>
      <c r="AM169" s="205"/>
      <c r="AN169" s="205"/>
      <c r="AO169" s="205"/>
      <c r="AP169" s="206"/>
      <c r="AQ169" s="73"/>
      <c r="AS169" s="80" t="str">
        <f t="shared" si="69"/>
        <v>OK</v>
      </c>
    </row>
    <row r="170" spans="1:45" ht="30" customHeight="1" thickBot="1" x14ac:dyDescent="0.35">
      <c r="A170" s="81"/>
      <c r="B170" s="355"/>
      <c r="C170" s="356"/>
      <c r="D170" s="357"/>
      <c r="E170" s="392"/>
      <c r="F170" s="393"/>
      <c r="G170" s="411"/>
      <c r="H170" s="395"/>
      <c r="I170" s="362"/>
      <c r="J170" s="362"/>
      <c r="K170" s="363"/>
      <c r="L170" s="364"/>
      <c r="M170" s="365"/>
      <c r="N170" s="93" t="s">
        <v>52</v>
      </c>
      <c r="O170" s="95">
        <v>0.25</v>
      </c>
      <c r="P170" s="95">
        <v>1</v>
      </c>
      <c r="Q170" s="95">
        <v>0</v>
      </c>
      <c r="R170" s="96">
        <v>0</v>
      </c>
      <c r="S170" s="97">
        <f>SUM(O170:O170)*M169</f>
        <v>0.1</v>
      </c>
      <c r="T170" s="98">
        <f>SUM(P170:P170)*M169</f>
        <v>0.4</v>
      </c>
      <c r="U170" s="98">
        <f>SUM(Q170:Q170)*M169</f>
        <v>0</v>
      </c>
      <c r="V170" s="98">
        <f>SUM(R170:R170)*M169</f>
        <v>0</v>
      </c>
      <c r="W170" s="99">
        <f t="shared" si="72"/>
        <v>0.4</v>
      </c>
      <c r="X170" s="100"/>
      <c r="Y170" s="101"/>
      <c r="Z170" s="102"/>
      <c r="AA170" s="103"/>
      <c r="AB170" s="104"/>
      <c r="AC170" s="105"/>
      <c r="AD170" s="398"/>
      <c r="AE170" s="107"/>
      <c r="AF170" s="108"/>
      <c r="AG170" s="109"/>
      <c r="AH170" s="109"/>
      <c r="AI170" s="109"/>
      <c r="AJ170" s="367"/>
      <c r="AK170" s="124"/>
      <c r="AP170" s="126"/>
      <c r="AQ170" s="104"/>
      <c r="AS170" s="114" t="str">
        <f t="shared" si="69"/>
        <v>OK</v>
      </c>
    </row>
    <row r="171" spans="1:45" ht="30" customHeight="1" x14ac:dyDescent="0.3">
      <c r="A171" s="81"/>
      <c r="B171" s="355"/>
      <c r="C171" s="356"/>
      <c r="D171" s="357"/>
      <c r="E171" s="392"/>
      <c r="F171" s="393"/>
      <c r="G171" s="411"/>
      <c r="H171" s="395"/>
      <c r="I171" s="362"/>
      <c r="J171" s="362"/>
      <c r="K171" s="363"/>
      <c r="L171" s="368" t="s">
        <v>225</v>
      </c>
      <c r="M171" s="369">
        <v>0.05</v>
      </c>
      <c r="N171" s="127" t="s">
        <v>46</v>
      </c>
      <c r="O171" s="184">
        <v>0</v>
      </c>
      <c r="P171" s="184">
        <v>1</v>
      </c>
      <c r="Q171" s="184">
        <v>1</v>
      </c>
      <c r="R171" s="185">
        <v>1</v>
      </c>
      <c r="S171" s="128">
        <f>SUM(O171:O171)*M171</f>
        <v>0</v>
      </c>
      <c r="T171" s="129">
        <f>SUM(P171:P171)*M171</f>
        <v>0.05</v>
      </c>
      <c r="U171" s="129">
        <f>SUM(Q171:Q171)*M171</f>
        <v>0.05</v>
      </c>
      <c r="V171" s="129">
        <f>SUM(R171:R171)*M171</f>
        <v>0.05</v>
      </c>
      <c r="W171" s="130">
        <f t="shared" si="72"/>
        <v>0.05</v>
      </c>
      <c r="X171" s="100"/>
      <c r="Y171" s="101"/>
      <c r="Z171" s="102"/>
      <c r="AA171" s="103"/>
      <c r="AB171" s="104"/>
      <c r="AC171" s="105"/>
      <c r="AD171" s="398"/>
      <c r="AE171" s="76"/>
      <c r="AF171" s="77" t="str">
        <f t="shared" ref="AF171" si="88">+IF(P172&gt;P171,"SUPERADA",IF(T172=T171,"EQUILIBRADA",IF(T172&lt;T171,"PARA MEJORAR")))</f>
        <v>PARA MEJORAR</v>
      </c>
      <c r="AG171" s="109"/>
      <c r="AH171" s="109"/>
      <c r="AI171" s="109"/>
      <c r="AJ171" s="367"/>
      <c r="AK171" s="124"/>
      <c r="AP171" s="126"/>
      <c r="AQ171" s="104"/>
      <c r="AS171" s="80" t="str">
        <f t="shared" si="69"/>
        <v>OK</v>
      </c>
    </row>
    <row r="172" spans="1:45" ht="30" customHeight="1" thickBot="1" x14ac:dyDescent="0.35">
      <c r="A172" s="81"/>
      <c r="B172" s="355"/>
      <c r="C172" s="356"/>
      <c r="D172" s="357"/>
      <c r="E172" s="392"/>
      <c r="F172" s="393"/>
      <c r="G172" s="411"/>
      <c r="H172" s="395"/>
      <c r="I172" s="362"/>
      <c r="J172" s="362"/>
      <c r="K172" s="363"/>
      <c r="L172" s="364"/>
      <c r="M172" s="365"/>
      <c r="N172" s="93" t="s">
        <v>52</v>
      </c>
      <c r="O172" s="95">
        <v>0</v>
      </c>
      <c r="P172" s="95">
        <v>0</v>
      </c>
      <c r="Q172" s="95">
        <v>0</v>
      </c>
      <c r="R172" s="96">
        <v>0</v>
      </c>
      <c r="S172" s="97">
        <f>SUM(O172:O172)*M171</f>
        <v>0</v>
      </c>
      <c r="T172" s="98">
        <f>SUM(P172:P172)*M171</f>
        <v>0</v>
      </c>
      <c r="U172" s="98">
        <f>SUM(Q172:Q172)*M171</f>
        <v>0</v>
      </c>
      <c r="V172" s="98">
        <f>SUM(R172:R172)*M171</f>
        <v>0</v>
      </c>
      <c r="W172" s="99">
        <f t="shared" si="72"/>
        <v>0</v>
      </c>
      <c r="X172" s="100"/>
      <c r="Y172" s="101"/>
      <c r="Z172" s="102"/>
      <c r="AA172" s="103"/>
      <c r="AB172" s="104"/>
      <c r="AC172" s="105"/>
      <c r="AD172" s="398"/>
      <c r="AE172" s="107"/>
      <c r="AF172" s="108"/>
      <c r="AG172" s="109"/>
      <c r="AH172" s="109"/>
      <c r="AI172" s="109"/>
      <c r="AJ172" s="367"/>
      <c r="AK172" s="124"/>
      <c r="AP172" s="126"/>
      <c r="AQ172" s="104"/>
      <c r="AS172" s="114" t="str">
        <f t="shared" si="69"/>
        <v>OK</v>
      </c>
    </row>
    <row r="173" spans="1:45" ht="30" customHeight="1" x14ac:dyDescent="0.3">
      <c r="A173" s="81"/>
      <c r="B173" s="355"/>
      <c r="C173" s="356"/>
      <c r="D173" s="357"/>
      <c r="E173" s="392"/>
      <c r="F173" s="393"/>
      <c r="G173" s="411"/>
      <c r="H173" s="395"/>
      <c r="I173" s="362"/>
      <c r="J173" s="362"/>
      <c r="K173" s="363"/>
      <c r="L173" s="368" t="s">
        <v>226</v>
      </c>
      <c r="M173" s="369">
        <v>0.25</v>
      </c>
      <c r="N173" s="127" t="s">
        <v>46</v>
      </c>
      <c r="O173" s="184">
        <v>0</v>
      </c>
      <c r="P173" s="184">
        <v>0</v>
      </c>
      <c r="Q173" s="184">
        <v>1</v>
      </c>
      <c r="R173" s="185">
        <v>1</v>
      </c>
      <c r="S173" s="128">
        <f>SUM(O173:O173)*M173</f>
        <v>0</v>
      </c>
      <c r="T173" s="129">
        <f>SUM(P173:P173)*M173</f>
        <v>0</v>
      </c>
      <c r="U173" s="129">
        <f>SUM(Q173:Q173)*M173</f>
        <v>0.25</v>
      </c>
      <c r="V173" s="129">
        <f>SUM(R173:R173)*M173</f>
        <v>0.25</v>
      </c>
      <c r="W173" s="130">
        <f t="shared" si="72"/>
        <v>0.25</v>
      </c>
      <c r="X173" s="100"/>
      <c r="Y173" s="101"/>
      <c r="Z173" s="102"/>
      <c r="AA173" s="103"/>
      <c r="AB173" s="104"/>
      <c r="AC173" s="105"/>
      <c r="AD173" s="398"/>
      <c r="AE173" s="76"/>
      <c r="AF173" s="77" t="str">
        <f t="shared" ref="AF173" si="89">+IF(P174&gt;P173,"SUPERADA",IF(T174=T173,"EQUILIBRADA",IF(T174&lt;T173,"PARA MEJORAR")))</f>
        <v>SUPERADA</v>
      </c>
      <c r="AG173" s="109"/>
      <c r="AH173" s="109"/>
      <c r="AI173" s="109"/>
      <c r="AJ173" s="367"/>
      <c r="AK173" s="124"/>
      <c r="AP173" s="126"/>
      <c r="AQ173" s="104"/>
      <c r="AS173" s="80" t="str">
        <f t="shared" si="69"/>
        <v>MAL</v>
      </c>
    </row>
    <row r="174" spans="1:45" ht="30" customHeight="1" thickBot="1" x14ac:dyDescent="0.35">
      <c r="A174" s="81"/>
      <c r="B174" s="355"/>
      <c r="C174" s="356"/>
      <c r="D174" s="357"/>
      <c r="E174" s="392"/>
      <c r="F174" s="393"/>
      <c r="G174" s="411"/>
      <c r="H174" s="395"/>
      <c r="I174" s="362"/>
      <c r="J174" s="362"/>
      <c r="K174" s="363"/>
      <c r="L174" s="364"/>
      <c r="M174" s="365"/>
      <c r="N174" s="93" t="s">
        <v>52</v>
      </c>
      <c r="O174" s="95">
        <v>0</v>
      </c>
      <c r="P174" s="95">
        <v>0.1</v>
      </c>
      <c r="Q174" s="95">
        <v>0</v>
      </c>
      <c r="R174" s="96">
        <v>0</v>
      </c>
      <c r="S174" s="97">
        <f>SUM(O174:O174)*M173</f>
        <v>0</v>
      </c>
      <c r="T174" s="98">
        <f>SUM(P174:P174)*M173</f>
        <v>2.5000000000000001E-2</v>
      </c>
      <c r="U174" s="98">
        <f>SUM(Q174:Q174)*M173</f>
        <v>0</v>
      </c>
      <c r="V174" s="98">
        <f>SUM(R174:R174)*M173</f>
        <v>0</v>
      </c>
      <c r="W174" s="99">
        <f t="shared" si="72"/>
        <v>2.5000000000000001E-2</v>
      </c>
      <c r="X174" s="100"/>
      <c r="Y174" s="101"/>
      <c r="Z174" s="102"/>
      <c r="AA174" s="103"/>
      <c r="AB174" s="104"/>
      <c r="AC174" s="105"/>
      <c r="AD174" s="398"/>
      <c r="AE174" s="107"/>
      <c r="AF174" s="108"/>
      <c r="AG174" s="109"/>
      <c r="AH174" s="109"/>
      <c r="AI174" s="109"/>
      <c r="AJ174" s="367"/>
      <c r="AK174" s="124"/>
      <c r="AP174" s="126"/>
      <c r="AQ174" s="104"/>
      <c r="AS174" s="114" t="str">
        <f t="shared" si="69"/>
        <v>OK</v>
      </c>
    </row>
    <row r="175" spans="1:45" ht="30" customHeight="1" x14ac:dyDescent="0.3">
      <c r="A175" s="81"/>
      <c r="B175" s="355"/>
      <c r="C175" s="356"/>
      <c r="D175" s="357"/>
      <c r="E175" s="392"/>
      <c r="F175" s="393"/>
      <c r="G175" s="411"/>
      <c r="H175" s="395"/>
      <c r="I175" s="362"/>
      <c r="J175" s="362"/>
      <c r="K175" s="363"/>
      <c r="L175" s="368" t="s">
        <v>227</v>
      </c>
      <c r="M175" s="369">
        <v>0.2</v>
      </c>
      <c r="N175" s="127" t="s">
        <v>46</v>
      </c>
      <c r="O175" s="184">
        <v>0</v>
      </c>
      <c r="P175" s="184">
        <v>0</v>
      </c>
      <c r="Q175" s="184">
        <v>1</v>
      </c>
      <c r="R175" s="185">
        <v>1</v>
      </c>
      <c r="S175" s="128">
        <f>SUM(O175:O175)*M175</f>
        <v>0</v>
      </c>
      <c r="T175" s="129">
        <f>SUM(P175:P175)*M175</f>
        <v>0</v>
      </c>
      <c r="U175" s="129">
        <f>SUM(Q175:Q175)*M175</f>
        <v>0.2</v>
      </c>
      <c r="V175" s="129">
        <f>SUM(R175:R175)*M175</f>
        <v>0.2</v>
      </c>
      <c r="W175" s="130">
        <f t="shared" si="72"/>
        <v>0.2</v>
      </c>
      <c r="X175" s="100"/>
      <c r="Y175" s="101"/>
      <c r="Z175" s="102"/>
      <c r="AA175" s="103"/>
      <c r="AB175" s="104"/>
      <c r="AC175" s="105"/>
      <c r="AD175" s="398"/>
      <c r="AE175" s="76"/>
      <c r="AF175" s="77" t="str">
        <f t="shared" ref="AF175" si="90">+IF(P176&gt;P175,"SUPERADA",IF(T176=T175,"EQUILIBRADA",IF(T176&lt;T175,"PARA MEJORAR")))</f>
        <v>EQUILIBRADA</v>
      </c>
      <c r="AG175" s="109"/>
      <c r="AH175" s="109"/>
      <c r="AI175" s="109"/>
      <c r="AJ175" s="367"/>
      <c r="AK175" s="124"/>
      <c r="AP175" s="126"/>
      <c r="AQ175" s="104"/>
      <c r="AS175" s="80" t="str">
        <f t="shared" si="69"/>
        <v>MAL</v>
      </c>
    </row>
    <row r="176" spans="1:45" ht="30" customHeight="1" thickBot="1" x14ac:dyDescent="0.35">
      <c r="A176" s="81"/>
      <c r="B176" s="355"/>
      <c r="C176" s="356"/>
      <c r="D176" s="357"/>
      <c r="E176" s="392"/>
      <c r="F176" s="393"/>
      <c r="G176" s="411"/>
      <c r="H176" s="395"/>
      <c r="I176" s="362"/>
      <c r="J176" s="362"/>
      <c r="K176" s="363"/>
      <c r="L176" s="364"/>
      <c r="M176" s="365"/>
      <c r="N176" s="93" t="s">
        <v>52</v>
      </c>
      <c r="O176" s="95">
        <v>0</v>
      </c>
      <c r="P176" s="95">
        <v>0</v>
      </c>
      <c r="Q176" s="95">
        <v>0</v>
      </c>
      <c r="R176" s="96">
        <v>0</v>
      </c>
      <c r="S176" s="97">
        <f>SUM(O176:O176)*M175</f>
        <v>0</v>
      </c>
      <c r="T176" s="98">
        <f>SUM(P176:P176)*M175</f>
        <v>0</v>
      </c>
      <c r="U176" s="98">
        <f>SUM(Q176:Q176)*M175</f>
        <v>0</v>
      </c>
      <c r="V176" s="98">
        <f>SUM(R176:R176)*M175</f>
        <v>0</v>
      </c>
      <c r="W176" s="99">
        <f t="shared" si="72"/>
        <v>0</v>
      </c>
      <c r="X176" s="100"/>
      <c r="Y176" s="101"/>
      <c r="Z176" s="102"/>
      <c r="AA176" s="103"/>
      <c r="AB176" s="104"/>
      <c r="AC176" s="105"/>
      <c r="AD176" s="398"/>
      <c r="AE176" s="107"/>
      <c r="AF176" s="108"/>
      <c r="AG176" s="109"/>
      <c r="AH176" s="109"/>
      <c r="AI176" s="109"/>
      <c r="AJ176" s="367"/>
      <c r="AK176" s="124"/>
      <c r="AP176" s="126"/>
      <c r="AQ176" s="104"/>
      <c r="AS176" s="114" t="str">
        <f t="shared" si="69"/>
        <v>OK</v>
      </c>
    </row>
    <row r="177" spans="1:45" ht="30" customHeight="1" x14ac:dyDescent="0.3">
      <c r="A177" s="81"/>
      <c r="B177" s="355"/>
      <c r="C177" s="356"/>
      <c r="D177" s="357"/>
      <c r="E177" s="392"/>
      <c r="F177" s="393"/>
      <c r="G177" s="411"/>
      <c r="H177" s="395"/>
      <c r="I177" s="362"/>
      <c r="J177" s="362"/>
      <c r="K177" s="363"/>
      <c r="L177" s="368" t="s">
        <v>228</v>
      </c>
      <c r="M177" s="369">
        <v>0.1</v>
      </c>
      <c r="N177" s="127" t="s">
        <v>46</v>
      </c>
      <c r="O177" s="184">
        <v>0</v>
      </c>
      <c r="P177" s="184">
        <v>0</v>
      </c>
      <c r="Q177" s="184">
        <v>0</v>
      </c>
      <c r="R177" s="185">
        <v>1</v>
      </c>
      <c r="S177" s="128">
        <f>SUM(O177:O177)*M177</f>
        <v>0</v>
      </c>
      <c r="T177" s="129">
        <f>SUM(P177:P177)*M177</f>
        <v>0</v>
      </c>
      <c r="U177" s="129">
        <f>SUM(Q177:Q177)*M177</f>
        <v>0</v>
      </c>
      <c r="V177" s="129">
        <f>SUM(R177:R177)*M177</f>
        <v>0.1</v>
      </c>
      <c r="W177" s="130">
        <f t="shared" si="72"/>
        <v>0.1</v>
      </c>
      <c r="X177" s="100"/>
      <c r="Y177" s="101"/>
      <c r="Z177" s="102"/>
      <c r="AA177" s="103"/>
      <c r="AB177" s="104"/>
      <c r="AC177" s="105"/>
      <c r="AD177" s="398"/>
      <c r="AE177" s="76"/>
      <c r="AF177" s="77" t="str">
        <f t="shared" ref="AF177" si="91">+IF(P178&gt;P177,"SUPERADA",IF(T178=T177,"EQUILIBRADA",IF(T178&lt;T177,"PARA MEJORAR")))</f>
        <v>EQUILIBRADA</v>
      </c>
      <c r="AG177" s="109"/>
      <c r="AH177" s="109"/>
      <c r="AI177" s="109"/>
      <c r="AJ177" s="367"/>
      <c r="AK177" s="124"/>
      <c r="AP177" s="126"/>
      <c r="AQ177" s="104"/>
      <c r="AS177" s="80" t="str">
        <f t="shared" si="69"/>
        <v>MAL</v>
      </c>
    </row>
    <row r="178" spans="1:45" ht="30" customHeight="1" thickBot="1" x14ac:dyDescent="0.35">
      <c r="A178" s="81"/>
      <c r="B178" s="355"/>
      <c r="C178" s="370"/>
      <c r="D178" s="371"/>
      <c r="E178" s="404"/>
      <c r="F178" s="405"/>
      <c r="G178" s="412"/>
      <c r="H178" s="407"/>
      <c r="I178" s="376"/>
      <c r="J178" s="376"/>
      <c r="K178" s="377"/>
      <c r="L178" s="378"/>
      <c r="M178" s="379"/>
      <c r="N178" s="137" t="s">
        <v>52</v>
      </c>
      <c r="O178" s="139">
        <v>0</v>
      </c>
      <c r="P178" s="139">
        <v>0</v>
      </c>
      <c r="Q178" s="139">
        <v>0</v>
      </c>
      <c r="R178" s="140">
        <v>0</v>
      </c>
      <c r="S178" s="141">
        <f>SUM(O178:O178)*M177</f>
        <v>0</v>
      </c>
      <c r="T178" s="142">
        <f>SUM(P178:P178)*M177</f>
        <v>0</v>
      </c>
      <c r="U178" s="142">
        <f>SUM(Q178:Q178)*M177</f>
        <v>0</v>
      </c>
      <c r="V178" s="142">
        <f>SUM(R178:R178)*M177</f>
        <v>0</v>
      </c>
      <c r="W178" s="143">
        <f t="shared" si="72"/>
        <v>0</v>
      </c>
      <c r="X178" s="144"/>
      <c r="Y178" s="145"/>
      <c r="Z178" s="146"/>
      <c r="AA178" s="147"/>
      <c r="AB178" s="148"/>
      <c r="AC178" s="105"/>
      <c r="AD178" s="409"/>
      <c r="AE178" s="107"/>
      <c r="AF178" s="108"/>
      <c r="AG178" s="150"/>
      <c r="AH178" s="150"/>
      <c r="AI178" s="109"/>
      <c r="AJ178" s="367"/>
      <c r="AK178" s="124"/>
      <c r="AP178" s="126"/>
      <c r="AQ178" s="148"/>
      <c r="AS178" s="114" t="str">
        <f t="shared" si="69"/>
        <v>OK</v>
      </c>
    </row>
    <row r="179" spans="1:45" ht="30" customHeight="1" x14ac:dyDescent="0.3">
      <c r="A179" s="81"/>
      <c r="B179" s="355"/>
      <c r="C179" s="343">
        <v>14</v>
      </c>
      <c r="D179" s="344" t="s">
        <v>232</v>
      </c>
      <c r="E179" s="383">
        <v>14</v>
      </c>
      <c r="F179" s="384" t="s">
        <v>233</v>
      </c>
      <c r="G179" s="347" t="s">
        <v>234</v>
      </c>
      <c r="H179" s="413">
        <v>24</v>
      </c>
      <c r="I179" s="349" t="s">
        <v>235</v>
      </c>
      <c r="J179" s="349" t="s">
        <v>236</v>
      </c>
      <c r="K179" s="350">
        <f>(P180*M179)+(P182*M181)+(P184*M183)+(P186*M185)/100</f>
        <v>0.27</v>
      </c>
      <c r="L179" s="351" t="s">
        <v>237</v>
      </c>
      <c r="M179" s="352">
        <v>0.3</v>
      </c>
      <c r="N179" s="62" t="s">
        <v>46</v>
      </c>
      <c r="O179" s="64">
        <v>1</v>
      </c>
      <c r="P179" s="64">
        <v>1</v>
      </c>
      <c r="Q179" s="64">
        <v>1</v>
      </c>
      <c r="R179" s="65">
        <v>1</v>
      </c>
      <c r="S179" s="66">
        <f>SUM(O179:O179)*M179</f>
        <v>0.3</v>
      </c>
      <c r="T179" s="67">
        <f>SUM(P179:P179)*M179</f>
        <v>0.3</v>
      </c>
      <c r="U179" s="67">
        <f>SUM(Q179:Q179)*M179</f>
        <v>0.3</v>
      </c>
      <c r="V179" s="67">
        <f>SUM(R179:R179)*M179</f>
        <v>0.3</v>
      </c>
      <c r="W179" s="68">
        <f t="shared" si="72"/>
        <v>0.3</v>
      </c>
      <c r="X179" s="69">
        <f>+S180+S182+S184+S186</f>
        <v>0.27</v>
      </c>
      <c r="Y179" s="70">
        <f>+T180+T182+T184+T186</f>
        <v>0.27</v>
      </c>
      <c r="Z179" s="71">
        <f>+U180+U182+U184+U186</f>
        <v>0</v>
      </c>
      <c r="AA179" s="72">
        <f>+V180+V182+V184+V186</f>
        <v>0</v>
      </c>
      <c r="AB179" s="73">
        <f>+AA180+AA182+AA184+AA186</f>
        <v>0</v>
      </c>
      <c r="AC179" s="105"/>
      <c r="AD179" s="389" t="s">
        <v>238</v>
      </c>
      <c r="AE179" s="76"/>
      <c r="AF179" s="77" t="str">
        <f t="shared" ref="AF179" si="92">+IF(P180&gt;P179,"SUPERADA",IF(T180=T179,"EQUILIBRADA",IF(T180&lt;T179,"PARA MEJORAR")))</f>
        <v>PARA MEJORAR</v>
      </c>
      <c r="AG179" s="77" t="str">
        <f>IF(COUNTIF(AF179:AF186,"PARA MEJORAR")&gt;=1,"PARA MEJORAR","BIEN")</f>
        <v>PARA MEJORAR</v>
      </c>
      <c r="AH179" s="77" t="str">
        <f>IF(COUNTIF(AG179:AG186,"PARA MEJORAR")&gt;=1,"PARA MEJORAR","BIEN")</f>
        <v>PARA MEJORAR</v>
      </c>
      <c r="AI179" s="109"/>
      <c r="AJ179" s="367"/>
      <c r="AK179" s="399"/>
      <c r="AL179" s="400"/>
      <c r="AM179" s="400"/>
      <c r="AN179" s="400"/>
      <c r="AO179" s="400"/>
      <c r="AP179" s="401"/>
      <c r="AQ179" s="73"/>
      <c r="AS179" s="80" t="str">
        <f t="shared" si="69"/>
        <v>OK</v>
      </c>
    </row>
    <row r="180" spans="1:45" ht="30" customHeight="1" thickBot="1" x14ac:dyDescent="0.35">
      <c r="A180" s="81"/>
      <c r="B180" s="355"/>
      <c r="C180" s="356"/>
      <c r="D180" s="357"/>
      <c r="E180" s="392"/>
      <c r="F180" s="393"/>
      <c r="G180" s="360"/>
      <c r="H180" s="414"/>
      <c r="I180" s="362"/>
      <c r="J180" s="362"/>
      <c r="K180" s="363"/>
      <c r="L180" s="364"/>
      <c r="M180" s="365"/>
      <c r="N180" s="93" t="s">
        <v>52</v>
      </c>
      <c r="O180" s="95">
        <v>0.9</v>
      </c>
      <c r="P180" s="95">
        <v>0.9</v>
      </c>
      <c r="Q180" s="95">
        <v>0</v>
      </c>
      <c r="R180" s="96">
        <v>0</v>
      </c>
      <c r="S180" s="97">
        <f>SUM(O180:O180)*M179</f>
        <v>0.27</v>
      </c>
      <c r="T180" s="98">
        <f>SUM(P180:P180)*M179</f>
        <v>0.27</v>
      </c>
      <c r="U180" s="98">
        <f>SUM(Q180:Q180)*M179</f>
        <v>0</v>
      </c>
      <c r="V180" s="98">
        <f>SUM(R180:R180)*M179</f>
        <v>0</v>
      </c>
      <c r="W180" s="99">
        <f t="shared" si="72"/>
        <v>0.27</v>
      </c>
      <c r="X180" s="100"/>
      <c r="Y180" s="101"/>
      <c r="Z180" s="102"/>
      <c r="AA180" s="103"/>
      <c r="AB180" s="104"/>
      <c r="AC180" s="105"/>
      <c r="AD180" s="398"/>
      <c r="AE180" s="107"/>
      <c r="AF180" s="108"/>
      <c r="AG180" s="109"/>
      <c r="AH180" s="109"/>
      <c r="AI180" s="109"/>
      <c r="AJ180" s="367"/>
      <c r="AK180" s="124"/>
      <c r="AP180" s="126"/>
      <c r="AQ180" s="104"/>
      <c r="AS180" s="114" t="str">
        <f t="shared" si="69"/>
        <v>OK</v>
      </c>
    </row>
    <row r="181" spans="1:45" ht="30" customHeight="1" x14ac:dyDescent="0.3">
      <c r="A181" s="81"/>
      <c r="B181" s="355"/>
      <c r="C181" s="356"/>
      <c r="D181" s="357"/>
      <c r="E181" s="392"/>
      <c r="F181" s="393"/>
      <c r="G181" s="360"/>
      <c r="H181" s="414"/>
      <c r="I181" s="362"/>
      <c r="J181" s="362"/>
      <c r="K181" s="363"/>
      <c r="L181" s="368" t="s">
        <v>239</v>
      </c>
      <c r="M181" s="369">
        <v>0.3</v>
      </c>
      <c r="N181" s="127" t="s">
        <v>46</v>
      </c>
      <c r="O181" s="184">
        <v>1</v>
      </c>
      <c r="P181" s="184">
        <v>1</v>
      </c>
      <c r="Q181" s="184">
        <v>1</v>
      </c>
      <c r="R181" s="185">
        <v>1</v>
      </c>
      <c r="S181" s="128">
        <f>SUM(O181:O181)*M181</f>
        <v>0.3</v>
      </c>
      <c r="T181" s="129">
        <f>SUM(P181:P181)*M181</f>
        <v>0.3</v>
      </c>
      <c r="U181" s="129">
        <f>SUM(Q181:Q181)*M181</f>
        <v>0.3</v>
      </c>
      <c r="V181" s="129">
        <f>SUM(R181:R181)*M181</f>
        <v>0.3</v>
      </c>
      <c r="W181" s="130">
        <f t="shared" si="72"/>
        <v>0.3</v>
      </c>
      <c r="X181" s="100"/>
      <c r="Y181" s="101"/>
      <c r="Z181" s="102"/>
      <c r="AA181" s="103"/>
      <c r="AB181" s="104"/>
      <c r="AC181" s="105"/>
      <c r="AD181" s="398"/>
      <c r="AE181" s="76"/>
      <c r="AF181" s="77" t="str">
        <f t="shared" ref="AF181" si="93">+IF(P182&gt;P181,"SUPERADA",IF(T182=T181,"EQUILIBRADA",IF(T182&lt;T181,"PARA MEJORAR")))</f>
        <v>PARA MEJORAR</v>
      </c>
      <c r="AG181" s="109"/>
      <c r="AH181" s="109"/>
      <c r="AI181" s="109"/>
      <c r="AJ181" s="367"/>
      <c r="AK181" s="124"/>
      <c r="AP181" s="126"/>
      <c r="AQ181" s="104"/>
      <c r="AS181" s="80" t="str">
        <f t="shared" si="69"/>
        <v>OK</v>
      </c>
    </row>
    <row r="182" spans="1:45" ht="30" customHeight="1" thickBot="1" x14ac:dyDescent="0.35">
      <c r="A182" s="81"/>
      <c r="B182" s="355"/>
      <c r="C182" s="356"/>
      <c r="D182" s="357"/>
      <c r="E182" s="392"/>
      <c r="F182" s="393"/>
      <c r="G182" s="360"/>
      <c r="H182" s="414"/>
      <c r="I182" s="362"/>
      <c r="J182" s="362"/>
      <c r="K182" s="363"/>
      <c r="L182" s="364"/>
      <c r="M182" s="365"/>
      <c r="N182" s="93" t="s">
        <v>52</v>
      </c>
      <c r="O182" s="95">
        <v>0</v>
      </c>
      <c r="P182" s="95">
        <v>0</v>
      </c>
      <c r="Q182" s="95">
        <v>0</v>
      </c>
      <c r="R182" s="96">
        <v>0</v>
      </c>
      <c r="S182" s="97">
        <f>SUM(O182:O182)*M181</f>
        <v>0</v>
      </c>
      <c r="T182" s="98">
        <f>SUM(P182:P182)*M181</f>
        <v>0</v>
      </c>
      <c r="U182" s="98">
        <f>SUM(Q182:Q182)*M181</f>
        <v>0</v>
      </c>
      <c r="V182" s="98">
        <f>SUM(R182:R182)*M181</f>
        <v>0</v>
      </c>
      <c r="W182" s="99">
        <f t="shared" si="72"/>
        <v>0</v>
      </c>
      <c r="X182" s="100"/>
      <c r="Y182" s="101"/>
      <c r="Z182" s="102"/>
      <c r="AA182" s="103"/>
      <c r="AB182" s="104"/>
      <c r="AC182" s="105"/>
      <c r="AD182" s="398"/>
      <c r="AE182" s="107"/>
      <c r="AF182" s="108"/>
      <c r="AG182" s="109"/>
      <c r="AH182" s="109"/>
      <c r="AI182" s="109"/>
      <c r="AJ182" s="367"/>
      <c r="AK182" s="124"/>
      <c r="AP182" s="126"/>
      <c r="AQ182" s="104"/>
      <c r="AS182" s="114" t="str">
        <f t="shared" si="69"/>
        <v>OK</v>
      </c>
    </row>
    <row r="183" spans="1:45" ht="30" customHeight="1" x14ac:dyDescent="0.3">
      <c r="A183" s="81"/>
      <c r="B183" s="355"/>
      <c r="C183" s="356"/>
      <c r="D183" s="357"/>
      <c r="E183" s="392"/>
      <c r="F183" s="393"/>
      <c r="G183" s="360"/>
      <c r="H183" s="414"/>
      <c r="I183" s="362"/>
      <c r="J183" s="362"/>
      <c r="K183" s="363"/>
      <c r="L183" s="368" t="s">
        <v>240</v>
      </c>
      <c r="M183" s="369">
        <v>0.3</v>
      </c>
      <c r="N183" s="127" t="s">
        <v>46</v>
      </c>
      <c r="O183" s="184">
        <v>0</v>
      </c>
      <c r="P183" s="184">
        <v>1</v>
      </c>
      <c r="Q183" s="184">
        <v>1</v>
      </c>
      <c r="R183" s="185">
        <v>1</v>
      </c>
      <c r="S183" s="128">
        <f>SUM(O183:O183)*M183</f>
        <v>0</v>
      </c>
      <c r="T183" s="129">
        <f>SUM(P183:P183)*M183</f>
        <v>0.3</v>
      </c>
      <c r="U183" s="129">
        <f>SUM(Q183:Q183)*M183</f>
        <v>0.3</v>
      </c>
      <c r="V183" s="129">
        <f>SUM(R183:R183)*M183</f>
        <v>0.3</v>
      </c>
      <c r="W183" s="130">
        <f t="shared" si="72"/>
        <v>0.3</v>
      </c>
      <c r="X183" s="100"/>
      <c r="Y183" s="101"/>
      <c r="Z183" s="102"/>
      <c r="AA183" s="103"/>
      <c r="AB183" s="104"/>
      <c r="AC183" s="105"/>
      <c r="AD183" s="398"/>
      <c r="AE183" s="76"/>
      <c r="AF183" s="77" t="str">
        <f t="shared" ref="AF183" si="94">+IF(P184&gt;P183,"SUPERADA",IF(T184=T183,"EQUILIBRADA",IF(T184&lt;T183,"PARA MEJORAR")))</f>
        <v>PARA MEJORAR</v>
      </c>
      <c r="AG183" s="109"/>
      <c r="AH183" s="109"/>
      <c r="AI183" s="109"/>
      <c r="AJ183" s="367"/>
      <c r="AK183" s="124"/>
      <c r="AP183" s="126"/>
      <c r="AQ183" s="104"/>
      <c r="AS183" s="80" t="str">
        <f t="shared" si="69"/>
        <v>OK</v>
      </c>
    </row>
    <row r="184" spans="1:45" ht="30" customHeight="1" thickBot="1" x14ac:dyDescent="0.35">
      <c r="A184" s="81"/>
      <c r="B184" s="355"/>
      <c r="C184" s="356"/>
      <c r="D184" s="357"/>
      <c r="E184" s="392"/>
      <c r="F184" s="393"/>
      <c r="G184" s="360"/>
      <c r="H184" s="414"/>
      <c r="I184" s="362"/>
      <c r="J184" s="362"/>
      <c r="K184" s="363"/>
      <c r="L184" s="364"/>
      <c r="M184" s="365"/>
      <c r="N184" s="93" t="s">
        <v>52</v>
      </c>
      <c r="O184" s="95">
        <v>0</v>
      </c>
      <c r="P184" s="95">
        <v>0</v>
      </c>
      <c r="Q184" s="95">
        <v>0</v>
      </c>
      <c r="R184" s="96">
        <v>0</v>
      </c>
      <c r="S184" s="97">
        <f>SUM(O184:O184)*M183</f>
        <v>0</v>
      </c>
      <c r="T184" s="98">
        <f>SUM(P184:P184)*M183</f>
        <v>0</v>
      </c>
      <c r="U184" s="98">
        <f>SUM(Q184:Q184)*M183</f>
        <v>0</v>
      </c>
      <c r="V184" s="98">
        <f>SUM(R184:R184)*M183</f>
        <v>0</v>
      </c>
      <c r="W184" s="99">
        <f t="shared" si="72"/>
        <v>0</v>
      </c>
      <c r="X184" s="100"/>
      <c r="Y184" s="101"/>
      <c r="Z184" s="102"/>
      <c r="AA184" s="103"/>
      <c r="AB184" s="104"/>
      <c r="AC184" s="105"/>
      <c r="AD184" s="398"/>
      <c r="AE184" s="107"/>
      <c r="AF184" s="108"/>
      <c r="AG184" s="109"/>
      <c r="AH184" s="109"/>
      <c r="AI184" s="109"/>
      <c r="AJ184" s="367"/>
      <c r="AK184" s="124"/>
      <c r="AP184" s="126"/>
      <c r="AQ184" s="104"/>
      <c r="AS184" s="114" t="str">
        <f t="shared" si="69"/>
        <v>OK</v>
      </c>
    </row>
    <row r="185" spans="1:45" ht="30" customHeight="1" x14ac:dyDescent="0.3">
      <c r="A185" s="81"/>
      <c r="B185" s="355"/>
      <c r="C185" s="356"/>
      <c r="D185" s="357"/>
      <c r="E185" s="392"/>
      <c r="F185" s="393"/>
      <c r="G185" s="360"/>
      <c r="H185" s="414"/>
      <c r="I185" s="362"/>
      <c r="J185" s="362"/>
      <c r="K185" s="363"/>
      <c r="L185" s="368" t="s">
        <v>241</v>
      </c>
      <c r="M185" s="369">
        <v>0.1</v>
      </c>
      <c r="N185" s="127" t="s">
        <v>46</v>
      </c>
      <c r="O185" s="184">
        <v>0</v>
      </c>
      <c r="P185" s="184">
        <v>0</v>
      </c>
      <c r="Q185" s="184">
        <v>1</v>
      </c>
      <c r="R185" s="185">
        <v>1</v>
      </c>
      <c r="S185" s="128">
        <f>SUM(O185:O185)*M185</f>
        <v>0</v>
      </c>
      <c r="T185" s="129">
        <f>SUM(P185:P185)*M185</f>
        <v>0</v>
      </c>
      <c r="U185" s="129">
        <f>SUM(Q185:Q185)*M185</f>
        <v>0.1</v>
      </c>
      <c r="V185" s="129">
        <f>SUM(R185:R185)*M185</f>
        <v>0.1</v>
      </c>
      <c r="W185" s="130">
        <f t="shared" si="72"/>
        <v>0.1</v>
      </c>
      <c r="X185" s="100"/>
      <c r="Y185" s="101"/>
      <c r="Z185" s="102"/>
      <c r="AA185" s="103"/>
      <c r="AB185" s="104"/>
      <c r="AC185" s="105"/>
      <c r="AD185" s="398"/>
      <c r="AE185" s="76"/>
      <c r="AF185" s="77" t="str">
        <f t="shared" ref="AF185" si="95">+IF(P186&gt;P185,"SUPERADA",IF(T186=T185,"EQUILIBRADA",IF(T186&lt;T185,"PARA MEJORAR")))</f>
        <v>EQUILIBRADA</v>
      </c>
      <c r="AG185" s="109"/>
      <c r="AH185" s="109"/>
      <c r="AI185" s="109"/>
      <c r="AJ185" s="367"/>
      <c r="AK185" s="124"/>
      <c r="AP185" s="126"/>
      <c r="AQ185" s="104"/>
      <c r="AS185" s="80" t="str">
        <f t="shared" si="69"/>
        <v>MAL</v>
      </c>
    </row>
    <row r="186" spans="1:45" ht="30" customHeight="1" thickBot="1" x14ac:dyDescent="0.35">
      <c r="A186" s="81"/>
      <c r="B186" s="355"/>
      <c r="C186" s="370"/>
      <c r="D186" s="371"/>
      <c r="E186" s="404"/>
      <c r="F186" s="405"/>
      <c r="G186" s="374"/>
      <c r="H186" s="415"/>
      <c r="I186" s="376"/>
      <c r="J186" s="376"/>
      <c r="K186" s="377"/>
      <c r="L186" s="378"/>
      <c r="M186" s="379"/>
      <c r="N186" s="137" t="s">
        <v>52</v>
      </c>
      <c r="O186" s="139">
        <v>0</v>
      </c>
      <c r="P186" s="139">
        <v>0</v>
      </c>
      <c r="Q186" s="139">
        <v>0</v>
      </c>
      <c r="R186" s="140">
        <v>0</v>
      </c>
      <c r="S186" s="141">
        <f>SUM(O186:O186)*M185</f>
        <v>0</v>
      </c>
      <c r="T186" s="142">
        <f>SUM(P186:P186)*M185</f>
        <v>0</v>
      </c>
      <c r="U186" s="142">
        <f>SUM(Q186:Q186)*M185</f>
        <v>0</v>
      </c>
      <c r="V186" s="142">
        <f>SUM(R186:R186)*M185</f>
        <v>0</v>
      </c>
      <c r="W186" s="143">
        <f t="shared" si="72"/>
        <v>0</v>
      </c>
      <c r="X186" s="144"/>
      <c r="Y186" s="145"/>
      <c r="Z186" s="146"/>
      <c r="AA186" s="147"/>
      <c r="AB186" s="148"/>
      <c r="AC186" s="105"/>
      <c r="AD186" s="409"/>
      <c r="AE186" s="107"/>
      <c r="AF186" s="108"/>
      <c r="AG186" s="150"/>
      <c r="AH186" s="150"/>
      <c r="AI186" s="109"/>
      <c r="AJ186" s="367"/>
      <c r="AK186" s="124"/>
      <c r="AP186" s="126"/>
      <c r="AQ186" s="148"/>
      <c r="AS186" s="114" t="str">
        <f t="shared" si="69"/>
        <v>OK</v>
      </c>
    </row>
    <row r="187" spans="1:45" ht="30" customHeight="1" x14ac:dyDescent="0.3">
      <c r="A187" s="81"/>
      <c r="B187" s="355"/>
      <c r="C187" s="343">
        <v>15</v>
      </c>
      <c r="D187" s="344" t="s">
        <v>242</v>
      </c>
      <c r="E187" s="383">
        <v>15</v>
      </c>
      <c r="F187" s="384" t="s">
        <v>243</v>
      </c>
      <c r="G187" s="416" t="s">
        <v>244</v>
      </c>
      <c r="H187" s="417">
        <v>25</v>
      </c>
      <c r="I187" s="418" t="s">
        <v>245</v>
      </c>
      <c r="J187" s="418" t="s">
        <v>246</v>
      </c>
      <c r="K187" s="350">
        <f>(P188*M187)+(P190*M189)+(P192*M191)+(P194*M193)/100</f>
        <v>0.22500000000000001</v>
      </c>
      <c r="L187" s="351" t="s">
        <v>247</v>
      </c>
      <c r="M187" s="352">
        <v>0.25</v>
      </c>
      <c r="N187" s="62" t="s">
        <v>46</v>
      </c>
      <c r="O187" s="64">
        <v>0.18</v>
      </c>
      <c r="P187" s="64">
        <v>0.45</v>
      </c>
      <c r="Q187" s="64">
        <v>0.72</v>
      </c>
      <c r="R187" s="65">
        <v>1</v>
      </c>
      <c r="S187" s="121">
        <f>SUM(O187:O187)*M187</f>
        <v>4.4999999999999998E-2</v>
      </c>
      <c r="T187" s="122">
        <f>SUM(P187:P187)*M187</f>
        <v>0.1125</v>
      </c>
      <c r="U187" s="122">
        <f>SUM(Q187:Q187)*M187</f>
        <v>0.18</v>
      </c>
      <c r="V187" s="122">
        <f>SUM(R187:R187)*M187</f>
        <v>0.25</v>
      </c>
      <c r="W187" s="123">
        <f t="shared" si="72"/>
        <v>0.25</v>
      </c>
      <c r="X187" s="69">
        <f>+S188+S190+S192+S194</f>
        <v>4.4999999999999998E-2</v>
      </c>
      <c r="Y187" s="70">
        <f>+T188+T190+T192+T194</f>
        <v>0.22500000000000001</v>
      </c>
      <c r="Z187" s="71">
        <f>+U188+U190+U192+U194</f>
        <v>0</v>
      </c>
      <c r="AA187" s="72">
        <f>+V188+V190+V192+V194</f>
        <v>0</v>
      </c>
      <c r="AB187" s="73">
        <f>+AA188+AA190+AA192+AA194</f>
        <v>0</v>
      </c>
      <c r="AC187" s="105"/>
      <c r="AD187" s="389" t="s">
        <v>248</v>
      </c>
      <c r="AE187" s="76"/>
      <c r="AF187" s="77" t="str">
        <f t="shared" ref="AF187" si="96">+IF(P188&gt;P187,"SUPERADA",IF(T188=T187,"EQUILIBRADA",IF(T188&lt;T187,"PARA MEJORAR")))</f>
        <v>EQUILIBRADA</v>
      </c>
      <c r="AG187" s="77" t="str">
        <f>IF(COUNTIF(AF187:AF194,"PARA MEJORAR")&gt;=1,"PARA MEJORAR","BIEN")</f>
        <v>BIEN</v>
      </c>
      <c r="AH187" s="77" t="str">
        <f>IF(COUNTIF(AG187:AG194,"PARA MEJORAR")&gt;=1,"PARA MEJORAR","BIEN")</f>
        <v>BIEN</v>
      </c>
      <c r="AI187" s="109"/>
      <c r="AJ187" s="367"/>
      <c r="AK187" s="204"/>
      <c r="AL187" s="205"/>
      <c r="AM187" s="205"/>
      <c r="AN187" s="205"/>
      <c r="AO187" s="205"/>
      <c r="AP187" s="206"/>
      <c r="AQ187" s="73"/>
      <c r="AS187" s="80" t="str">
        <f t="shared" si="69"/>
        <v>MAL</v>
      </c>
    </row>
    <row r="188" spans="1:45" ht="30" customHeight="1" thickBot="1" x14ac:dyDescent="0.35">
      <c r="A188" s="81"/>
      <c r="B188" s="355"/>
      <c r="C188" s="356"/>
      <c r="D188" s="357"/>
      <c r="E188" s="392"/>
      <c r="F188" s="393"/>
      <c r="G188" s="419"/>
      <c r="H188" s="420"/>
      <c r="I188" s="421"/>
      <c r="J188" s="421"/>
      <c r="K188" s="363"/>
      <c r="L188" s="364"/>
      <c r="M188" s="365"/>
      <c r="N188" s="93" t="s">
        <v>52</v>
      </c>
      <c r="O188" s="95">
        <v>0.18</v>
      </c>
      <c r="P188" s="95">
        <v>0.45</v>
      </c>
      <c r="Q188" s="95">
        <v>0</v>
      </c>
      <c r="R188" s="96">
        <v>0</v>
      </c>
      <c r="S188" s="97">
        <f>SUM(O188:O188)*M187</f>
        <v>4.4999999999999998E-2</v>
      </c>
      <c r="T188" s="98">
        <f>SUM(P188:P188)*M187</f>
        <v>0.1125</v>
      </c>
      <c r="U188" s="98">
        <f>SUM(Q188:Q188)*M187</f>
        <v>0</v>
      </c>
      <c r="V188" s="98">
        <f>SUM(R188:R188)*M187</f>
        <v>0</v>
      </c>
      <c r="W188" s="99">
        <f t="shared" si="72"/>
        <v>0.1125</v>
      </c>
      <c r="X188" s="100"/>
      <c r="Y188" s="101"/>
      <c r="Z188" s="102"/>
      <c r="AA188" s="103"/>
      <c r="AB188" s="104"/>
      <c r="AC188" s="105"/>
      <c r="AD188" s="398"/>
      <c r="AE188" s="107"/>
      <c r="AF188" s="108"/>
      <c r="AG188" s="109"/>
      <c r="AH188" s="109"/>
      <c r="AI188" s="109"/>
      <c r="AJ188" s="367"/>
      <c r="AK188" s="124"/>
      <c r="AP188" s="126"/>
      <c r="AQ188" s="104"/>
      <c r="AS188" s="114" t="str">
        <f t="shared" si="69"/>
        <v>OK</v>
      </c>
    </row>
    <row r="189" spans="1:45" ht="30" customHeight="1" x14ac:dyDescent="0.3">
      <c r="A189" s="81"/>
      <c r="B189" s="355"/>
      <c r="C189" s="356"/>
      <c r="D189" s="357"/>
      <c r="E189" s="392"/>
      <c r="F189" s="393"/>
      <c r="G189" s="419"/>
      <c r="H189" s="420"/>
      <c r="I189" s="421"/>
      <c r="J189" s="421"/>
      <c r="K189" s="363"/>
      <c r="L189" s="368" t="s">
        <v>249</v>
      </c>
      <c r="M189" s="369">
        <v>0.25</v>
      </c>
      <c r="N189" s="127" t="s">
        <v>46</v>
      </c>
      <c r="O189" s="184">
        <v>0</v>
      </c>
      <c r="P189" s="184">
        <v>0</v>
      </c>
      <c r="Q189" s="184">
        <v>0</v>
      </c>
      <c r="R189" s="185">
        <v>1</v>
      </c>
      <c r="S189" s="128">
        <f>SUM(O189:O189)*M189</f>
        <v>0</v>
      </c>
      <c r="T189" s="129">
        <f>SUM(P189:P189)*M189</f>
        <v>0</v>
      </c>
      <c r="U189" s="129">
        <f>SUM(Q189:Q189)*M189</f>
        <v>0</v>
      </c>
      <c r="V189" s="129">
        <f>SUM(R189:R189)*M189</f>
        <v>0.25</v>
      </c>
      <c r="W189" s="130">
        <f t="shared" si="72"/>
        <v>0.25</v>
      </c>
      <c r="X189" s="100"/>
      <c r="Y189" s="101"/>
      <c r="Z189" s="102"/>
      <c r="AA189" s="103"/>
      <c r="AB189" s="104"/>
      <c r="AC189" s="105"/>
      <c r="AD189" s="398"/>
      <c r="AE189" s="76"/>
      <c r="AF189" s="77" t="str">
        <f t="shared" ref="AF189" si="97">+IF(P190&gt;P189,"SUPERADA",IF(T190=T189,"EQUILIBRADA",IF(T190&lt;T189,"PARA MEJORAR")))</f>
        <v>SUPERADA</v>
      </c>
      <c r="AG189" s="109"/>
      <c r="AH189" s="109"/>
      <c r="AI189" s="109"/>
      <c r="AJ189" s="367"/>
      <c r="AK189" s="124"/>
      <c r="AP189" s="126"/>
      <c r="AQ189" s="104"/>
      <c r="AS189" s="80" t="str">
        <f t="shared" si="69"/>
        <v>MAL</v>
      </c>
    </row>
    <row r="190" spans="1:45" ht="30" customHeight="1" thickBot="1" x14ac:dyDescent="0.35">
      <c r="A190" s="81"/>
      <c r="B190" s="355"/>
      <c r="C190" s="356"/>
      <c r="D190" s="357"/>
      <c r="E190" s="392"/>
      <c r="F190" s="393"/>
      <c r="G190" s="419"/>
      <c r="H190" s="420"/>
      <c r="I190" s="421"/>
      <c r="J190" s="421"/>
      <c r="K190" s="363"/>
      <c r="L190" s="364"/>
      <c r="M190" s="365"/>
      <c r="N190" s="93" t="s">
        <v>52</v>
      </c>
      <c r="O190" s="95">
        <v>0</v>
      </c>
      <c r="P190" s="95">
        <v>0.45</v>
      </c>
      <c r="Q190" s="95">
        <v>0</v>
      </c>
      <c r="R190" s="96">
        <v>0</v>
      </c>
      <c r="S190" s="97">
        <f>SUM(O190:O190)*M189</f>
        <v>0</v>
      </c>
      <c r="T190" s="98">
        <f>SUM(P190:P190)*M189</f>
        <v>0.1125</v>
      </c>
      <c r="U190" s="98">
        <f>SUM(Q190:Q190)*M189</f>
        <v>0</v>
      </c>
      <c r="V190" s="98">
        <f>SUM(R190:R190)*M189</f>
        <v>0</v>
      </c>
      <c r="W190" s="99">
        <f t="shared" si="72"/>
        <v>0.1125</v>
      </c>
      <c r="X190" s="100"/>
      <c r="Y190" s="101"/>
      <c r="Z190" s="102"/>
      <c r="AA190" s="103"/>
      <c r="AB190" s="104"/>
      <c r="AC190" s="105"/>
      <c r="AD190" s="398"/>
      <c r="AE190" s="107"/>
      <c r="AF190" s="108"/>
      <c r="AG190" s="109"/>
      <c r="AH190" s="109"/>
      <c r="AI190" s="109"/>
      <c r="AJ190" s="367"/>
      <c r="AK190" s="124"/>
      <c r="AP190" s="126"/>
      <c r="AQ190" s="104"/>
      <c r="AS190" s="114" t="str">
        <f t="shared" si="69"/>
        <v>OK</v>
      </c>
    </row>
    <row r="191" spans="1:45" ht="30" customHeight="1" x14ac:dyDescent="0.3">
      <c r="A191" s="81"/>
      <c r="B191" s="355"/>
      <c r="C191" s="356"/>
      <c r="D191" s="357"/>
      <c r="E191" s="392"/>
      <c r="F191" s="393"/>
      <c r="G191" s="419"/>
      <c r="H191" s="420"/>
      <c r="I191" s="421"/>
      <c r="J191" s="421"/>
      <c r="K191" s="363"/>
      <c r="L191" s="368" t="s">
        <v>250</v>
      </c>
      <c r="M191" s="369">
        <v>0.25</v>
      </c>
      <c r="N191" s="127" t="s">
        <v>46</v>
      </c>
      <c r="O191" s="184">
        <v>0</v>
      </c>
      <c r="P191" s="184">
        <v>0</v>
      </c>
      <c r="Q191" s="184">
        <v>0</v>
      </c>
      <c r="R191" s="185">
        <v>1</v>
      </c>
      <c r="S191" s="128">
        <f>SUM(O191:O191)*M191</f>
        <v>0</v>
      </c>
      <c r="T191" s="129">
        <f>SUM(P191:P191)*M191</f>
        <v>0</v>
      </c>
      <c r="U191" s="129">
        <f>SUM(Q191:Q191)*M191</f>
        <v>0</v>
      </c>
      <c r="V191" s="129">
        <f>SUM(R191:R191)*M191</f>
        <v>0.25</v>
      </c>
      <c r="W191" s="130">
        <f t="shared" si="72"/>
        <v>0.25</v>
      </c>
      <c r="X191" s="100"/>
      <c r="Y191" s="101"/>
      <c r="Z191" s="102"/>
      <c r="AA191" s="103"/>
      <c r="AB191" s="104"/>
      <c r="AC191" s="105"/>
      <c r="AD191" s="398"/>
      <c r="AE191" s="76"/>
      <c r="AF191" s="77" t="str">
        <f t="shared" ref="AF191" si="98">+IF(P192&gt;P191,"SUPERADA",IF(T192=T191,"EQUILIBRADA",IF(T192&lt;T191,"PARA MEJORAR")))</f>
        <v>EQUILIBRADA</v>
      </c>
      <c r="AG191" s="109"/>
      <c r="AH191" s="109"/>
      <c r="AI191" s="109"/>
      <c r="AJ191" s="367"/>
      <c r="AK191" s="124"/>
      <c r="AP191" s="126"/>
      <c r="AQ191" s="104"/>
      <c r="AS191" s="80" t="str">
        <f t="shared" si="69"/>
        <v>MAL</v>
      </c>
    </row>
    <row r="192" spans="1:45" ht="30" customHeight="1" thickBot="1" x14ac:dyDescent="0.35">
      <c r="A192" s="81"/>
      <c r="B192" s="355"/>
      <c r="C192" s="356"/>
      <c r="D192" s="357"/>
      <c r="E192" s="392"/>
      <c r="F192" s="393"/>
      <c r="G192" s="419"/>
      <c r="H192" s="420"/>
      <c r="I192" s="421"/>
      <c r="J192" s="421"/>
      <c r="K192" s="363"/>
      <c r="L192" s="364"/>
      <c r="M192" s="365"/>
      <c r="N192" s="93" t="s">
        <v>52</v>
      </c>
      <c r="O192" s="95">
        <v>0</v>
      </c>
      <c r="P192" s="95">
        <v>0</v>
      </c>
      <c r="Q192" s="95">
        <v>0</v>
      </c>
      <c r="R192" s="96">
        <v>0</v>
      </c>
      <c r="S192" s="97">
        <f>SUM(O192:O192)*M191</f>
        <v>0</v>
      </c>
      <c r="T192" s="98">
        <f>SUM(P192:P192)*M191</f>
        <v>0</v>
      </c>
      <c r="U192" s="98">
        <f>SUM(Q192:Q192)*M191</f>
        <v>0</v>
      </c>
      <c r="V192" s="98">
        <f>SUM(R192:R192)*M191</f>
        <v>0</v>
      </c>
      <c r="W192" s="99">
        <f t="shared" si="72"/>
        <v>0</v>
      </c>
      <c r="X192" s="100"/>
      <c r="Y192" s="101"/>
      <c r="Z192" s="102"/>
      <c r="AA192" s="103"/>
      <c r="AB192" s="104"/>
      <c r="AC192" s="105"/>
      <c r="AD192" s="398"/>
      <c r="AE192" s="107"/>
      <c r="AF192" s="108"/>
      <c r="AG192" s="109"/>
      <c r="AH192" s="109"/>
      <c r="AI192" s="109"/>
      <c r="AJ192" s="367"/>
      <c r="AK192" s="124"/>
      <c r="AP192" s="126"/>
      <c r="AQ192" s="104"/>
      <c r="AS192" s="114" t="str">
        <f t="shared" si="69"/>
        <v>OK</v>
      </c>
    </row>
    <row r="193" spans="1:45" ht="30" customHeight="1" x14ac:dyDescent="0.3">
      <c r="A193" s="81"/>
      <c r="B193" s="355"/>
      <c r="C193" s="356"/>
      <c r="D193" s="357"/>
      <c r="E193" s="392"/>
      <c r="F193" s="393"/>
      <c r="G193" s="419"/>
      <c r="H193" s="420"/>
      <c r="I193" s="421"/>
      <c r="J193" s="421"/>
      <c r="K193" s="363"/>
      <c r="L193" s="368" t="s">
        <v>251</v>
      </c>
      <c r="M193" s="369">
        <v>0.25</v>
      </c>
      <c r="N193" s="127" t="s">
        <v>46</v>
      </c>
      <c r="O193" s="184">
        <v>0</v>
      </c>
      <c r="P193" s="184">
        <v>0</v>
      </c>
      <c r="Q193" s="184">
        <v>0</v>
      </c>
      <c r="R193" s="185">
        <v>1</v>
      </c>
      <c r="S193" s="128">
        <f>SUM(O193:O193)*M193</f>
        <v>0</v>
      </c>
      <c r="T193" s="129">
        <f>SUM(P193:P193)*M193</f>
        <v>0</v>
      </c>
      <c r="U193" s="129">
        <f>SUM(Q193:Q193)*M193</f>
        <v>0</v>
      </c>
      <c r="V193" s="129">
        <f>SUM(R193:R193)*M193</f>
        <v>0.25</v>
      </c>
      <c r="W193" s="130">
        <f t="shared" si="72"/>
        <v>0.25</v>
      </c>
      <c r="X193" s="100"/>
      <c r="Y193" s="101"/>
      <c r="Z193" s="102"/>
      <c r="AA193" s="103"/>
      <c r="AB193" s="104"/>
      <c r="AC193" s="105"/>
      <c r="AD193" s="398"/>
      <c r="AE193" s="76"/>
      <c r="AF193" s="77" t="str">
        <f t="shared" ref="AF193" si="99">+IF(P194&gt;P193,"SUPERADA",IF(T194=T193,"EQUILIBRADA",IF(T194&lt;T193,"PARA MEJORAR")))</f>
        <v>EQUILIBRADA</v>
      </c>
      <c r="AG193" s="109"/>
      <c r="AH193" s="109"/>
      <c r="AI193" s="109"/>
      <c r="AJ193" s="367"/>
      <c r="AK193" s="124"/>
      <c r="AP193" s="126"/>
      <c r="AQ193" s="104"/>
      <c r="AS193" s="80" t="str">
        <f t="shared" si="69"/>
        <v>MAL</v>
      </c>
    </row>
    <row r="194" spans="1:45" ht="30" customHeight="1" thickBot="1" x14ac:dyDescent="0.35">
      <c r="A194" s="81"/>
      <c r="B194" s="355"/>
      <c r="C194" s="370"/>
      <c r="D194" s="371"/>
      <c r="E194" s="404"/>
      <c r="F194" s="405"/>
      <c r="G194" s="422"/>
      <c r="H194" s="423"/>
      <c r="I194" s="424"/>
      <c r="J194" s="424"/>
      <c r="K194" s="377"/>
      <c r="L194" s="378"/>
      <c r="M194" s="379"/>
      <c r="N194" s="137" t="s">
        <v>52</v>
      </c>
      <c r="O194" s="139">
        <v>0</v>
      </c>
      <c r="P194" s="139">
        <v>0</v>
      </c>
      <c r="Q194" s="139">
        <v>0</v>
      </c>
      <c r="R194" s="140">
        <v>0</v>
      </c>
      <c r="S194" s="214">
        <f>SUM(O194:O194)*M193</f>
        <v>0</v>
      </c>
      <c r="T194" s="215">
        <f>SUM(P194:P194)*M193</f>
        <v>0</v>
      </c>
      <c r="U194" s="215">
        <f>SUM(Q194:Q194)*M193</f>
        <v>0</v>
      </c>
      <c r="V194" s="215">
        <f>SUM(R194:R194)*M193</f>
        <v>0</v>
      </c>
      <c r="W194" s="216">
        <f t="shared" si="72"/>
        <v>0</v>
      </c>
      <c r="X194" s="144"/>
      <c r="Y194" s="145"/>
      <c r="Z194" s="146"/>
      <c r="AA194" s="147"/>
      <c r="AB194" s="148"/>
      <c r="AC194" s="105"/>
      <c r="AD194" s="409"/>
      <c r="AE194" s="107"/>
      <c r="AF194" s="108"/>
      <c r="AG194" s="150"/>
      <c r="AH194" s="150"/>
      <c r="AI194" s="109"/>
      <c r="AJ194" s="367"/>
      <c r="AK194" s="124"/>
      <c r="AP194" s="126"/>
      <c r="AQ194" s="148"/>
      <c r="AS194" s="114" t="str">
        <f t="shared" si="69"/>
        <v>OK</v>
      </c>
    </row>
    <row r="195" spans="1:45" ht="30" customHeight="1" x14ac:dyDescent="0.3">
      <c r="A195" s="81"/>
      <c r="B195" s="355"/>
      <c r="C195" s="381">
        <v>16</v>
      </c>
      <c r="D195" s="382" t="s">
        <v>252</v>
      </c>
      <c r="E195" s="383">
        <v>16</v>
      </c>
      <c r="F195" s="384" t="s">
        <v>253</v>
      </c>
      <c r="G195" s="385" t="s">
        <v>254</v>
      </c>
      <c r="H195" s="417">
        <v>26</v>
      </c>
      <c r="I195" s="387" t="s">
        <v>255</v>
      </c>
      <c r="J195" s="387" t="s">
        <v>256</v>
      </c>
      <c r="K195" s="350">
        <f>(P196*M195)+(P198*M197)+(P200*M199)+(P202*M201)+(P204*M203)/100</f>
        <v>0.67699999999999982</v>
      </c>
      <c r="L195" s="351" t="s">
        <v>257</v>
      </c>
      <c r="M195" s="352">
        <v>0.3</v>
      </c>
      <c r="N195" s="62" t="s">
        <v>46</v>
      </c>
      <c r="O195" s="64">
        <v>0.4</v>
      </c>
      <c r="P195" s="64">
        <v>1</v>
      </c>
      <c r="Q195" s="64">
        <v>1</v>
      </c>
      <c r="R195" s="65">
        <v>1</v>
      </c>
      <c r="S195" s="66">
        <f>SUM(O195:O195)*M195</f>
        <v>0.12</v>
      </c>
      <c r="T195" s="67">
        <f>SUM(P195:P195)*M195</f>
        <v>0.3</v>
      </c>
      <c r="U195" s="67">
        <f>SUM(Q195:Q195)*M195</f>
        <v>0.3</v>
      </c>
      <c r="V195" s="67">
        <f>SUM(R195:R195)*M195</f>
        <v>0.3</v>
      </c>
      <c r="W195" s="68">
        <f t="shared" si="72"/>
        <v>0.3</v>
      </c>
      <c r="X195" s="69">
        <f>+S196+S198+S200+S202+S204</f>
        <v>0.28500000000000003</v>
      </c>
      <c r="Y195" s="70">
        <f>+T196+T198+T200+T202+T204</f>
        <v>0.87499999999999978</v>
      </c>
      <c r="Z195" s="71">
        <f>+U196+U198+U200+U202+U204</f>
        <v>0</v>
      </c>
      <c r="AA195" s="72">
        <f>+V196+V198+V200+V202+V204</f>
        <v>0</v>
      </c>
      <c r="AB195" s="73">
        <f>+AA196+AA198+AA200+AA202+AA204</f>
        <v>0</v>
      </c>
      <c r="AC195" s="105"/>
      <c r="AD195" s="389" t="s">
        <v>258</v>
      </c>
      <c r="AE195" s="76"/>
      <c r="AF195" s="77" t="str">
        <f t="shared" ref="AF195" si="100">+IF(P196&gt;P195,"SUPERADA",IF(T196=T195,"EQUILIBRADA",IF(T196&lt;T195,"PARA MEJORAR")))</f>
        <v>EQUILIBRADA</v>
      </c>
      <c r="AG195" s="77" t="str">
        <f>IF(COUNTIF(AF195:AF204,"PARA MEJORAR")&gt;=1,"PARA MEJORAR","BIEN")</f>
        <v>BIEN</v>
      </c>
      <c r="AH195" s="77" t="str">
        <f>IF(COUNTIF(AG195:AG204,"PARA MEJORAR")&gt;=1,"PARA MEJORAR","BIEN")</f>
        <v>BIEN</v>
      </c>
      <c r="AI195" s="109"/>
      <c r="AJ195" s="367"/>
      <c r="AK195" s="111"/>
      <c r="AL195" s="112"/>
      <c r="AM195" s="112"/>
      <c r="AN195" s="112"/>
      <c r="AO195" s="112"/>
      <c r="AP195" s="113"/>
      <c r="AQ195" s="73"/>
      <c r="AS195" s="80" t="str">
        <f t="shared" si="69"/>
        <v>OK</v>
      </c>
    </row>
    <row r="196" spans="1:45" ht="30" customHeight="1" thickBot="1" x14ac:dyDescent="0.35">
      <c r="A196" s="81"/>
      <c r="B196" s="355"/>
      <c r="C196" s="390"/>
      <c r="D196" s="391"/>
      <c r="E196" s="392"/>
      <c r="F196" s="393"/>
      <c r="G196" s="394"/>
      <c r="H196" s="420"/>
      <c r="I196" s="396"/>
      <c r="J196" s="396"/>
      <c r="K196" s="363"/>
      <c r="L196" s="364"/>
      <c r="M196" s="365"/>
      <c r="N196" s="93" t="s">
        <v>52</v>
      </c>
      <c r="O196" s="95">
        <v>0.4</v>
      </c>
      <c r="P196" s="95">
        <v>1</v>
      </c>
      <c r="Q196" s="95">
        <v>0</v>
      </c>
      <c r="R196" s="96">
        <v>0</v>
      </c>
      <c r="S196" s="97">
        <f>SUM(O196:O196)*M195</f>
        <v>0.12</v>
      </c>
      <c r="T196" s="98">
        <f>SUM(P196:P196)*M195</f>
        <v>0.3</v>
      </c>
      <c r="U196" s="98">
        <f>SUM(Q196:Q196)*M195</f>
        <v>0</v>
      </c>
      <c r="V196" s="98">
        <f>SUM(R196:R196)*M195</f>
        <v>0</v>
      </c>
      <c r="W196" s="99">
        <f t="shared" si="72"/>
        <v>0.3</v>
      </c>
      <c r="X196" s="100"/>
      <c r="Y196" s="101"/>
      <c r="Z196" s="102"/>
      <c r="AA196" s="103"/>
      <c r="AB196" s="104"/>
      <c r="AC196" s="105"/>
      <c r="AD196" s="398"/>
      <c r="AE196" s="107"/>
      <c r="AF196" s="108"/>
      <c r="AG196" s="109"/>
      <c r="AH196" s="109"/>
      <c r="AI196" s="109"/>
      <c r="AJ196" s="367"/>
      <c r="AK196" s="124"/>
      <c r="AP196" s="126"/>
      <c r="AQ196" s="104"/>
      <c r="AS196" s="114" t="str">
        <f t="shared" si="69"/>
        <v>OK</v>
      </c>
    </row>
    <row r="197" spans="1:45" ht="30" customHeight="1" x14ac:dyDescent="0.3">
      <c r="A197" s="81"/>
      <c r="B197" s="355"/>
      <c r="C197" s="390"/>
      <c r="D197" s="391"/>
      <c r="E197" s="392"/>
      <c r="F197" s="393"/>
      <c r="G197" s="394"/>
      <c r="H197" s="420"/>
      <c r="I197" s="396"/>
      <c r="J197" s="396"/>
      <c r="K197" s="363"/>
      <c r="L197" s="368" t="s">
        <v>259</v>
      </c>
      <c r="M197" s="369">
        <v>0.3</v>
      </c>
      <c r="N197" s="127" t="s">
        <v>46</v>
      </c>
      <c r="O197" s="184">
        <v>0.25</v>
      </c>
      <c r="P197" s="184">
        <v>0.5</v>
      </c>
      <c r="Q197" s="184">
        <v>0.75</v>
      </c>
      <c r="R197" s="185">
        <v>1</v>
      </c>
      <c r="S197" s="128">
        <f>SUM(O197:O197)*M197</f>
        <v>7.4999999999999997E-2</v>
      </c>
      <c r="T197" s="129">
        <f>SUM(P197:P197)*M197</f>
        <v>0.15</v>
      </c>
      <c r="U197" s="129">
        <f>SUM(Q197:Q197)*M197</f>
        <v>0.22499999999999998</v>
      </c>
      <c r="V197" s="129">
        <f>SUM(R197:R197)*M197</f>
        <v>0.3</v>
      </c>
      <c r="W197" s="130">
        <f t="shared" si="72"/>
        <v>0.3</v>
      </c>
      <c r="X197" s="100"/>
      <c r="Y197" s="101"/>
      <c r="Z197" s="102"/>
      <c r="AA197" s="103"/>
      <c r="AB197" s="104"/>
      <c r="AC197" s="105"/>
      <c r="AD197" s="398"/>
      <c r="AE197" s="76"/>
      <c r="AF197" s="77" t="str">
        <f t="shared" ref="AF197" si="101">+IF(P198&gt;P197,"SUPERADA",IF(T198=T197,"EQUILIBRADA",IF(T198&lt;T197,"PARA MEJORAR")))</f>
        <v>SUPERADA</v>
      </c>
      <c r="AG197" s="109"/>
      <c r="AH197" s="109"/>
      <c r="AI197" s="109"/>
      <c r="AJ197" s="367"/>
      <c r="AK197" s="124"/>
      <c r="AP197" s="126"/>
      <c r="AQ197" s="104"/>
      <c r="AS197" s="80" t="str">
        <f t="shared" si="69"/>
        <v>MAL</v>
      </c>
    </row>
    <row r="198" spans="1:45" ht="30" customHeight="1" thickBot="1" x14ac:dyDescent="0.35">
      <c r="A198" s="81"/>
      <c r="B198" s="355"/>
      <c r="C198" s="390"/>
      <c r="D198" s="391"/>
      <c r="E198" s="392"/>
      <c r="F198" s="393"/>
      <c r="G198" s="394"/>
      <c r="H198" s="420"/>
      <c r="I198" s="396"/>
      <c r="J198" s="396"/>
      <c r="K198" s="363"/>
      <c r="L198" s="364"/>
      <c r="M198" s="365"/>
      <c r="N198" s="93" t="s">
        <v>52</v>
      </c>
      <c r="O198" s="95">
        <v>0.25</v>
      </c>
      <c r="P198" s="95">
        <v>0.75</v>
      </c>
      <c r="Q198" s="95">
        <v>0</v>
      </c>
      <c r="R198" s="96">
        <v>0</v>
      </c>
      <c r="S198" s="97">
        <f>SUM(O198:O198)*M197</f>
        <v>7.4999999999999997E-2</v>
      </c>
      <c r="T198" s="98">
        <f>SUM(P198:P198)*M197</f>
        <v>0.22499999999999998</v>
      </c>
      <c r="U198" s="98">
        <f>SUM(Q198:Q198)*M197</f>
        <v>0</v>
      </c>
      <c r="V198" s="98">
        <f>SUM(R198:R198)*M197</f>
        <v>0</v>
      </c>
      <c r="W198" s="99">
        <f t="shared" si="72"/>
        <v>0.22499999999999998</v>
      </c>
      <c r="X198" s="100"/>
      <c r="Y198" s="101"/>
      <c r="Z198" s="102"/>
      <c r="AA198" s="103"/>
      <c r="AB198" s="104"/>
      <c r="AC198" s="105"/>
      <c r="AD198" s="398"/>
      <c r="AE198" s="107"/>
      <c r="AF198" s="108"/>
      <c r="AG198" s="109"/>
      <c r="AH198" s="109"/>
      <c r="AI198" s="109"/>
      <c r="AJ198" s="367"/>
      <c r="AK198" s="124"/>
      <c r="AP198" s="126"/>
      <c r="AQ198" s="104"/>
      <c r="AS198" s="114" t="str">
        <f t="shared" si="69"/>
        <v>OK</v>
      </c>
    </row>
    <row r="199" spans="1:45" ht="30" customHeight="1" x14ac:dyDescent="0.3">
      <c r="A199" s="81"/>
      <c r="B199" s="355"/>
      <c r="C199" s="390"/>
      <c r="D199" s="391"/>
      <c r="E199" s="392"/>
      <c r="F199" s="393"/>
      <c r="G199" s="394"/>
      <c r="H199" s="420"/>
      <c r="I199" s="396"/>
      <c r="J199" s="396"/>
      <c r="K199" s="363"/>
      <c r="L199" s="368" t="s">
        <v>260</v>
      </c>
      <c r="M199" s="369">
        <v>0.1</v>
      </c>
      <c r="N199" s="127" t="s">
        <v>46</v>
      </c>
      <c r="O199" s="184">
        <v>0.25</v>
      </c>
      <c r="P199" s="184">
        <v>0.5</v>
      </c>
      <c r="Q199" s="184">
        <v>0.75</v>
      </c>
      <c r="R199" s="185">
        <v>1</v>
      </c>
      <c r="S199" s="128">
        <f>SUM(O199:O199)*M199</f>
        <v>2.5000000000000001E-2</v>
      </c>
      <c r="T199" s="129">
        <f>SUM(P199:P199)*M199</f>
        <v>0.05</v>
      </c>
      <c r="U199" s="129">
        <f>SUM(Q199:Q199)*M199</f>
        <v>7.5000000000000011E-2</v>
      </c>
      <c r="V199" s="129">
        <f>SUM(R199:R199)*M199</f>
        <v>0.1</v>
      </c>
      <c r="W199" s="130">
        <f t="shared" si="72"/>
        <v>0.1</v>
      </c>
      <c r="X199" s="100"/>
      <c r="Y199" s="101"/>
      <c r="Z199" s="102"/>
      <c r="AA199" s="103"/>
      <c r="AB199" s="104"/>
      <c r="AC199" s="105"/>
      <c r="AD199" s="398"/>
      <c r="AE199" s="76"/>
      <c r="AF199" s="77" t="str">
        <f t="shared" ref="AF199" si="102">+IF(P200&gt;P199,"SUPERADA",IF(T200=T199,"EQUILIBRADA",IF(T200&lt;T199,"PARA MEJORAR")))</f>
        <v>SUPERADA</v>
      </c>
      <c r="AG199" s="109"/>
      <c r="AH199" s="109"/>
      <c r="AI199" s="109"/>
      <c r="AJ199" s="367"/>
      <c r="AK199" s="124"/>
      <c r="AP199" s="126"/>
      <c r="AQ199" s="104"/>
      <c r="AS199" s="80" t="str">
        <f t="shared" si="69"/>
        <v>MAL</v>
      </c>
    </row>
    <row r="200" spans="1:45" ht="30" customHeight="1" thickBot="1" x14ac:dyDescent="0.35">
      <c r="A200" s="81"/>
      <c r="B200" s="355"/>
      <c r="C200" s="390"/>
      <c r="D200" s="391"/>
      <c r="E200" s="392"/>
      <c r="F200" s="393"/>
      <c r="G200" s="394"/>
      <c r="H200" s="420"/>
      <c r="I200" s="396"/>
      <c r="J200" s="396"/>
      <c r="K200" s="363"/>
      <c r="L200" s="364"/>
      <c r="M200" s="365"/>
      <c r="N200" s="93" t="s">
        <v>52</v>
      </c>
      <c r="O200" s="95">
        <v>0.25</v>
      </c>
      <c r="P200" s="95">
        <v>0.75</v>
      </c>
      <c r="Q200" s="95">
        <v>0</v>
      </c>
      <c r="R200" s="96">
        <v>0</v>
      </c>
      <c r="S200" s="97">
        <f>SUM(O200:O200)*M199</f>
        <v>2.5000000000000001E-2</v>
      </c>
      <c r="T200" s="98">
        <f>SUM(P200:P200)*M199</f>
        <v>7.5000000000000011E-2</v>
      </c>
      <c r="U200" s="98">
        <f>SUM(Q200:Q200)*M199</f>
        <v>0</v>
      </c>
      <c r="V200" s="98">
        <f>SUM(R200:R200)*M199</f>
        <v>0</v>
      </c>
      <c r="W200" s="99">
        <f t="shared" si="72"/>
        <v>7.5000000000000011E-2</v>
      </c>
      <c r="X200" s="100"/>
      <c r="Y200" s="101"/>
      <c r="Z200" s="102"/>
      <c r="AA200" s="103"/>
      <c r="AB200" s="104"/>
      <c r="AC200" s="105"/>
      <c r="AD200" s="398"/>
      <c r="AE200" s="107"/>
      <c r="AF200" s="108"/>
      <c r="AG200" s="109"/>
      <c r="AH200" s="109"/>
      <c r="AI200" s="109"/>
      <c r="AJ200" s="367"/>
      <c r="AK200" s="124"/>
      <c r="AP200" s="126"/>
      <c r="AQ200" s="104"/>
      <c r="AS200" s="114" t="str">
        <f t="shared" ref="AS200:AS263" si="103">IF(W200=T200,"OK","MAL")</f>
        <v>OK</v>
      </c>
    </row>
    <row r="201" spans="1:45" ht="30" customHeight="1" x14ac:dyDescent="0.3">
      <c r="A201" s="81"/>
      <c r="B201" s="355"/>
      <c r="C201" s="390"/>
      <c r="D201" s="391"/>
      <c r="E201" s="392"/>
      <c r="F201" s="393"/>
      <c r="G201" s="394"/>
      <c r="H201" s="420"/>
      <c r="I201" s="396"/>
      <c r="J201" s="396"/>
      <c r="K201" s="363"/>
      <c r="L201" s="368" t="s">
        <v>261</v>
      </c>
      <c r="M201" s="369">
        <v>0.1</v>
      </c>
      <c r="N201" s="127" t="s">
        <v>46</v>
      </c>
      <c r="O201" s="184">
        <v>0.25</v>
      </c>
      <c r="P201" s="184">
        <v>0.5</v>
      </c>
      <c r="Q201" s="184">
        <v>0.75</v>
      </c>
      <c r="R201" s="185">
        <v>1</v>
      </c>
      <c r="S201" s="128">
        <f>SUM(O201:O201)*M201</f>
        <v>2.5000000000000001E-2</v>
      </c>
      <c r="T201" s="129">
        <f>SUM(P201:P201)*M201</f>
        <v>0.05</v>
      </c>
      <c r="U201" s="129">
        <f>SUM(Q201:Q201)*M201</f>
        <v>7.5000000000000011E-2</v>
      </c>
      <c r="V201" s="129">
        <f>SUM(R201:R201)*M201</f>
        <v>0.1</v>
      </c>
      <c r="W201" s="130">
        <f t="shared" si="72"/>
        <v>0.1</v>
      </c>
      <c r="X201" s="100"/>
      <c r="Y201" s="101"/>
      <c r="Z201" s="102"/>
      <c r="AA201" s="103"/>
      <c r="AB201" s="104"/>
      <c r="AC201" s="105"/>
      <c r="AD201" s="398"/>
      <c r="AE201" s="76"/>
      <c r="AF201" s="77" t="str">
        <f t="shared" ref="AF201" si="104">+IF(P202&gt;P201,"SUPERADA",IF(T202=T201,"EQUILIBRADA",IF(T202&lt;T201,"PARA MEJORAR")))</f>
        <v>SUPERADA</v>
      </c>
      <c r="AG201" s="109"/>
      <c r="AH201" s="109"/>
      <c r="AI201" s="109"/>
      <c r="AJ201" s="367"/>
      <c r="AK201" s="124"/>
      <c r="AP201" s="126"/>
      <c r="AQ201" s="104"/>
      <c r="AS201" s="80" t="str">
        <f t="shared" si="103"/>
        <v>MAL</v>
      </c>
    </row>
    <row r="202" spans="1:45" ht="30" customHeight="1" thickBot="1" x14ac:dyDescent="0.35">
      <c r="A202" s="81"/>
      <c r="B202" s="355"/>
      <c r="C202" s="390"/>
      <c r="D202" s="391"/>
      <c r="E202" s="392"/>
      <c r="F202" s="393"/>
      <c r="G202" s="394"/>
      <c r="H202" s="420"/>
      <c r="I202" s="396"/>
      <c r="J202" s="396"/>
      <c r="K202" s="363"/>
      <c r="L202" s="364"/>
      <c r="M202" s="365"/>
      <c r="N202" s="93" t="s">
        <v>52</v>
      </c>
      <c r="O202" s="95">
        <v>0.25</v>
      </c>
      <c r="P202" s="95">
        <v>0.75</v>
      </c>
      <c r="Q202" s="95">
        <v>0</v>
      </c>
      <c r="R202" s="96">
        <v>0</v>
      </c>
      <c r="S202" s="97">
        <f>SUM(O202:O202)*M201</f>
        <v>2.5000000000000001E-2</v>
      </c>
      <c r="T202" s="98">
        <f>SUM(P202:P202)*M201</f>
        <v>7.5000000000000011E-2</v>
      </c>
      <c r="U202" s="98">
        <f>SUM(Q202:Q202)*M201</f>
        <v>0</v>
      </c>
      <c r="V202" s="98">
        <f>SUM(R202:R202)*M201</f>
        <v>0</v>
      </c>
      <c r="W202" s="99">
        <f t="shared" si="72"/>
        <v>7.5000000000000011E-2</v>
      </c>
      <c r="X202" s="100"/>
      <c r="Y202" s="101"/>
      <c r="Z202" s="102"/>
      <c r="AA202" s="103"/>
      <c r="AB202" s="104"/>
      <c r="AC202" s="105"/>
      <c r="AD202" s="398"/>
      <c r="AE202" s="107"/>
      <c r="AF202" s="108"/>
      <c r="AG202" s="109"/>
      <c r="AH202" s="109"/>
      <c r="AI202" s="109"/>
      <c r="AJ202" s="367"/>
      <c r="AK202" s="124"/>
      <c r="AP202" s="126"/>
      <c r="AQ202" s="104"/>
      <c r="AS202" s="114" t="str">
        <f t="shared" si="103"/>
        <v>OK</v>
      </c>
    </row>
    <row r="203" spans="1:45" ht="30" customHeight="1" x14ac:dyDescent="0.3">
      <c r="A203" s="81"/>
      <c r="B203" s="355"/>
      <c r="C203" s="390"/>
      <c r="D203" s="391"/>
      <c r="E203" s="392"/>
      <c r="F203" s="393"/>
      <c r="G203" s="394"/>
      <c r="H203" s="420"/>
      <c r="I203" s="396"/>
      <c r="J203" s="396"/>
      <c r="K203" s="363"/>
      <c r="L203" s="368" t="s">
        <v>262</v>
      </c>
      <c r="M203" s="369">
        <v>0.2</v>
      </c>
      <c r="N203" s="127" t="s">
        <v>46</v>
      </c>
      <c r="O203" s="184">
        <v>0.2</v>
      </c>
      <c r="P203" s="184">
        <v>0.5</v>
      </c>
      <c r="Q203" s="184">
        <v>0.9</v>
      </c>
      <c r="R203" s="185">
        <v>1</v>
      </c>
      <c r="S203" s="128">
        <f>SUM(O203:O203)*M203</f>
        <v>4.0000000000000008E-2</v>
      </c>
      <c r="T203" s="129">
        <f>SUM(P203:P203)*M203</f>
        <v>0.1</v>
      </c>
      <c r="U203" s="129">
        <f>SUM(Q203:Q203)*M203</f>
        <v>0.18000000000000002</v>
      </c>
      <c r="V203" s="129">
        <f>SUM(R203:R203)*M203</f>
        <v>0.2</v>
      </c>
      <c r="W203" s="130">
        <f t="shared" si="72"/>
        <v>0.2</v>
      </c>
      <c r="X203" s="100"/>
      <c r="Y203" s="101"/>
      <c r="Z203" s="102"/>
      <c r="AA203" s="103"/>
      <c r="AB203" s="104"/>
      <c r="AC203" s="105"/>
      <c r="AD203" s="398"/>
      <c r="AE203" s="76"/>
      <c r="AF203" s="77" t="str">
        <f t="shared" ref="AF203" si="105">+IF(P204&gt;P203,"SUPERADA",IF(T204=T203,"EQUILIBRADA",IF(T204&lt;T203,"PARA MEJORAR")))</f>
        <v>SUPERADA</v>
      </c>
      <c r="AG203" s="109"/>
      <c r="AH203" s="109"/>
      <c r="AI203" s="109"/>
      <c r="AJ203" s="367"/>
      <c r="AK203" s="124"/>
      <c r="AP203" s="126"/>
      <c r="AQ203" s="104"/>
      <c r="AS203" s="80" t="str">
        <f t="shared" si="103"/>
        <v>MAL</v>
      </c>
    </row>
    <row r="204" spans="1:45" ht="30" customHeight="1" thickBot="1" x14ac:dyDescent="0.35">
      <c r="A204" s="81"/>
      <c r="B204" s="355"/>
      <c r="C204" s="402"/>
      <c r="D204" s="403"/>
      <c r="E204" s="404"/>
      <c r="F204" s="405"/>
      <c r="G204" s="406"/>
      <c r="H204" s="423"/>
      <c r="I204" s="408"/>
      <c r="J204" s="408"/>
      <c r="K204" s="377"/>
      <c r="L204" s="378"/>
      <c r="M204" s="379"/>
      <c r="N204" s="137" t="s">
        <v>52</v>
      </c>
      <c r="O204" s="139">
        <v>0.2</v>
      </c>
      <c r="P204" s="139">
        <v>1</v>
      </c>
      <c r="Q204" s="139">
        <v>0</v>
      </c>
      <c r="R204" s="140">
        <v>0</v>
      </c>
      <c r="S204" s="141">
        <f>SUM(O204:O204)*M203</f>
        <v>4.0000000000000008E-2</v>
      </c>
      <c r="T204" s="142">
        <f>SUM(P204:P204)*M203</f>
        <v>0.2</v>
      </c>
      <c r="U204" s="142">
        <f>SUM(Q204:Q204)*M203</f>
        <v>0</v>
      </c>
      <c r="V204" s="142">
        <f>SUM(R204:R204)*M203</f>
        <v>0</v>
      </c>
      <c r="W204" s="143">
        <f t="shared" ref="W204:W271" si="106">MAX(S204:V204)</f>
        <v>0.2</v>
      </c>
      <c r="X204" s="144"/>
      <c r="Y204" s="145"/>
      <c r="Z204" s="146"/>
      <c r="AA204" s="147"/>
      <c r="AB204" s="148"/>
      <c r="AC204" s="105"/>
      <c r="AD204" s="409"/>
      <c r="AE204" s="107"/>
      <c r="AF204" s="108"/>
      <c r="AG204" s="150"/>
      <c r="AH204" s="150"/>
      <c r="AI204" s="109"/>
      <c r="AJ204" s="367"/>
      <c r="AK204" s="124"/>
      <c r="AP204" s="126"/>
      <c r="AQ204" s="148"/>
      <c r="AS204" s="114" t="str">
        <f t="shared" si="103"/>
        <v>OK</v>
      </c>
    </row>
    <row r="205" spans="1:45" ht="30" customHeight="1" x14ac:dyDescent="0.3">
      <c r="A205" s="81"/>
      <c r="B205" s="355"/>
      <c r="C205" s="425"/>
      <c r="D205" s="426"/>
      <c r="E205" s="383"/>
      <c r="F205" s="384"/>
      <c r="G205" s="427" t="s">
        <v>144</v>
      </c>
      <c r="H205" s="417">
        <v>28</v>
      </c>
      <c r="I205" s="418"/>
      <c r="J205" s="387"/>
      <c r="K205" s="350">
        <f>(P206*M205)+(P208*M207)+(P210*M209)/100</f>
        <v>0</v>
      </c>
      <c r="L205" s="428" t="s">
        <v>194</v>
      </c>
      <c r="M205" s="429">
        <v>0.33</v>
      </c>
      <c r="N205" s="62" t="s">
        <v>46</v>
      </c>
      <c r="O205" s="223">
        <v>0</v>
      </c>
      <c r="P205" s="224">
        <v>1</v>
      </c>
      <c r="Q205" s="224">
        <v>1</v>
      </c>
      <c r="R205" s="225">
        <v>1</v>
      </c>
      <c r="S205" s="226">
        <f>SUM(O205:O205)*M205</f>
        <v>0</v>
      </c>
      <c r="T205" s="227">
        <f>SUM(P205:P205)*M205</f>
        <v>0.33</v>
      </c>
      <c r="U205" s="227">
        <f>SUM(Q205:Q205)*M205</f>
        <v>0.33</v>
      </c>
      <c r="V205" s="227">
        <f>SUM(R205:R205)*M205</f>
        <v>0.33</v>
      </c>
      <c r="W205" s="228">
        <f t="shared" si="106"/>
        <v>0.33</v>
      </c>
      <c r="X205" s="69">
        <f>+S206+S210</f>
        <v>0</v>
      </c>
      <c r="Y205" s="70">
        <f>+T206+T210</f>
        <v>0</v>
      </c>
      <c r="Z205" s="71">
        <f>+U206+U210</f>
        <v>0</v>
      </c>
      <c r="AA205" s="72">
        <f>+V206+V210</f>
        <v>0</v>
      </c>
      <c r="AB205" s="73">
        <f>+AA206+AA210</f>
        <v>0</v>
      </c>
      <c r="AC205" s="105"/>
      <c r="AD205" s="430" t="s">
        <v>248</v>
      </c>
      <c r="AE205" s="76"/>
      <c r="AF205" s="77" t="str">
        <f t="shared" ref="AF205" si="107">+IF(P206&gt;P205,"SUPERADA",IF(T206=T205,"EQUILIBRADA",IF(T206&lt;T205,"PARA MEJORAR")))</f>
        <v>PARA MEJORAR</v>
      </c>
      <c r="AG205" s="77" t="str">
        <f>IF(COUNTIF(AF205:AF210,"PARA MEJORAR")&gt;=1,"PARA MEJORAR","BIEN")</f>
        <v>PARA MEJORAR</v>
      </c>
      <c r="AH205" s="77" t="str">
        <f>IF(COUNTIF(AG205:AG210,"PARA MEJORAR")&gt;=1,"PARA MEJORAR","BIEN")</f>
        <v>PARA MEJORAR</v>
      </c>
      <c r="AI205" s="109"/>
      <c r="AJ205" s="367"/>
      <c r="AK205" s="229"/>
      <c r="AL205" s="230"/>
      <c r="AM205" s="230"/>
      <c r="AN205" s="230"/>
      <c r="AO205" s="230"/>
      <c r="AP205" s="231"/>
      <c r="AQ205" s="73"/>
      <c r="AS205" s="80" t="str">
        <f t="shared" si="103"/>
        <v>OK</v>
      </c>
    </row>
    <row r="206" spans="1:45" ht="30" customHeight="1" thickBot="1" x14ac:dyDescent="0.35">
      <c r="A206" s="81"/>
      <c r="B206" s="355"/>
      <c r="C206" s="431"/>
      <c r="D206" s="432"/>
      <c r="E206" s="392"/>
      <c r="F206" s="393"/>
      <c r="G206" s="433"/>
      <c r="H206" s="420"/>
      <c r="I206" s="421"/>
      <c r="J206" s="396"/>
      <c r="K206" s="363"/>
      <c r="L206" s="434"/>
      <c r="M206" s="435"/>
      <c r="N206" s="93" t="s">
        <v>52</v>
      </c>
      <c r="O206" s="233">
        <v>0</v>
      </c>
      <c r="P206" s="234">
        <v>0</v>
      </c>
      <c r="Q206" s="234">
        <v>0</v>
      </c>
      <c r="R206" s="235">
        <v>0</v>
      </c>
      <c r="S206" s="236">
        <f>SUM(O206:O206)*M205</f>
        <v>0</v>
      </c>
      <c r="T206" s="237">
        <f>SUM(P206:P206)*M205</f>
        <v>0</v>
      </c>
      <c r="U206" s="237">
        <f>SUM(Q206:Q206)*M205</f>
        <v>0</v>
      </c>
      <c r="V206" s="237">
        <f>SUM(R206:R206)*M205</f>
        <v>0</v>
      </c>
      <c r="W206" s="238">
        <f t="shared" si="106"/>
        <v>0</v>
      </c>
      <c r="X206" s="100"/>
      <c r="Y206" s="101"/>
      <c r="Z206" s="102"/>
      <c r="AA206" s="103"/>
      <c r="AB206" s="104"/>
      <c r="AC206" s="105"/>
      <c r="AD206" s="436"/>
      <c r="AE206" s="107"/>
      <c r="AF206" s="108"/>
      <c r="AG206" s="109"/>
      <c r="AH206" s="109"/>
      <c r="AI206" s="109"/>
      <c r="AJ206" s="367"/>
      <c r="AK206" s="124"/>
      <c r="AP206" s="126"/>
      <c r="AQ206" s="104"/>
      <c r="AS206" s="114" t="str">
        <f t="shared" si="103"/>
        <v>OK</v>
      </c>
    </row>
    <row r="207" spans="1:45" ht="30" customHeight="1" x14ac:dyDescent="0.3">
      <c r="A207" s="81"/>
      <c r="B207" s="355"/>
      <c r="C207" s="431"/>
      <c r="D207" s="432"/>
      <c r="E207" s="392"/>
      <c r="F207" s="393"/>
      <c r="G207" s="433"/>
      <c r="H207" s="420"/>
      <c r="I207" s="421"/>
      <c r="J207" s="396"/>
      <c r="K207" s="363"/>
      <c r="L207" s="437" t="s">
        <v>149</v>
      </c>
      <c r="M207" s="438">
        <v>0.33</v>
      </c>
      <c r="N207" s="127" t="s">
        <v>46</v>
      </c>
      <c r="O207" s="239">
        <v>0</v>
      </c>
      <c r="P207" s="240">
        <v>0</v>
      </c>
      <c r="Q207" s="240">
        <v>1</v>
      </c>
      <c r="R207" s="241">
        <v>1</v>
      </c>
      <c r="S207" s="242">
        <f>SUM(O207:O207)*M207</f>
        <v>0</v>
      </c>
      <c r="T207" s="243">
        <f>SUM(P207:P207)*M207</f>
        <v>0</v>
      </c>
      <c r="U207" s="243">
        <f>SUM(Q207:Q207)*M207</f>
        <v>0.33</v>
      </c>
      <c r="V207" s="243">
        <f>SUM(R207:R207)*M207</f>
        <v>0.33</v>
      </c>
      <c r="W207" s="244">
        <f t="shared" si="106"/>
        <v>0.33</v>
      </c>
      <c r="X207" s="100"/>
      <c r="Y207" s="101"/>
      <c r="Z207" s="102"/>
      <c r="AA207" s="103"/>
      <c r="AB207" s="104"/>
      <c r="AC207" s="105"/>
      <c r="AD207" s="436"/>
      <c r="AE207" s="76"/>
      <c r="AF207" s="77" t="str">
        <f t="shared" ref="AF207" si="108">+IF(P208&gt;P207,"SUPERADA",IF(T208=T207,"EQUILIBRADA",IF(T208&lt;T207,"PARA MEJORAR")))</f>
        <v>EQUILIBRADA</v>
      </c>
      <c r="AG207" s="109"/>
      <c r="AH207" s="109"/>
      <c r="AI207" s="109"/>
      <c r="AJ207" s="367"/>
      <c r="AK207" s="124"/>
      <c r="AP207" s="126"/>
      <c r="AQ207" s="104"/>
      <c r="AS207" s="80" t="str">
        <f t="shared" si="103"/>
        <v>MAL</v>
      </c>
    </row>
    <row r="208" spans="1:45" ht="30" customHeight="1" thickBot="1" x14ac:dyDescent="0.35">
      <c r="A208" s="81"/>
      <c r="B208" s="355"/>
      <c r="C208" s="431"/>
      <c r="D208" s="432"/>
      <c r="E208" s="392"/>
      <c r="F208" s="393"/>
      <c r="G208" s="433"/>
      <c r="H208" s="420"/>
      <c r="I208" s="421"/>
      <c r="J208" s="396"/>
      <c r="K208" s="363"/>
      <c r="L208" s="434"/>
      <c r="M208" s="435"/>
      <c r="N208" s="245" t="s">
        <v>52</v>
      </c>
      <c r="O208" s="233">
        <v>0</v>
      </c>
      <c r="P208" s="234">
        <v>0</v>
      </c>
      <c r="Q208" s="234">
        <v>0</v>
      </c>
      <c r="R208" s="235">
        <v>0</v>
      </c>
      <c r="S208" s="236">
        <f>SUM(O208:O208)*M207</f>
        <v>0</v>
      </c>
      <c r="T208" s="237">
        <f>SUM(P208:P208)*M207</f>
        <v>0</v>
      </c>
      <c r="U208" s="237">
        <f>SUM(Q208:Q208)*M207</f>
        <v>0</v>
      </c>
      <c r="V208" s="237">
        <f>SUM(R208:R208)*M207</f>
        <v>0</v>
      </c>
      <c r="W208" s="238">
        <f t="shared" si="106"/>
        <v>0</v>
      </c>
      <c r="X208" s="100"/>
      <c r="Y208" s="101"/>
      <c r="Z208" s="102"/>
      <c r="AA208" s="103"/>
      <c r="AB208" s="104"/>
      <c r="AC208" s="105"/>
      <c r="AD208" s="436"/>
      <c r="AE208" s="107"/>
      <c r="AF208" s="108"/>
      <c r="AG208" s="109"/>
      <c r="AH208" s="109"/>
      <c r="AI208" s="109"/>
      <c r="AJ208" s="367"/>
      <c r="AK208" s="124"/>
      <c r="AP208" s="126"/>
      <c r="AQ208" s="104"/>
      <c r="AS208" s="114" t="str">
        <f t="shared" si="103"/>
        <v>OK</v>
      </c>
    </row>
    <row r="209" spans="1:45" ht="30" customHeight="1" x14ac:dyDescent="0.3">
      <c r="A209" s="81"/>
      <c r="B209" s="355"/>
      <c r="C209" s="431"/>
      <c r="D209" s="432"/>
      <c r="E209" s="392"/>
      <c r="F209" s="393"/>
      <c r="G209" s="433"/>
      <c r="H209" s="420"/>
      <c r="I209" s="421"/>
      <c r="J209" s="396"/>
      <c r="K209" s="363"/>
      <c r="L209" s="437" t="s">
        <v>150</v>
      </c>
      <c r="M209" s="438">
        <v>0.34</v>
      </c>
      <c r="N209" s="246" t="s">
        <v>46</v>
      </c>
      <c r="O209" s="239">
        <v>0</v>
      </c>
      <c r="P209" s="240">
        <v>0</v>
      </c>
      <c r="Q209" s="240">
        <v>1</v>
      </c>
      <c r="R209" s="241">
        <v>1</v>
      </c>
      <c r="S209" s="242">
        <f>SUM(O209:O209)*M209</f>
        <v>0</v>
      </c>
      <c r="T209" s="243">
        <f>SUM(P209:P209)*M209</f>
        <v>0</v>
      </c>
      <c r="U209" s="243">
        <f>SUM(Q209:Q209)*M209</f>
        <v>0.34</v>
      </c>
      <c r="V209" s="243">
        <f>SUM(R209:R209)*M209</f>
        <v>0.34</v>
      </c>
      <c r="W209" s="244">
        <f t="shared" si="106"/>
        <v>0.34</v>
      </c>
      <c r="X209" s="100"/>
      <c r="Y209" s="101"/>
      <c r="Z209" s="102"/>
      <c r="AA209" s="103"/>
      <c r="AB209" s="104"/>
      <c r="AC209" s="105"/>
      <c r="AD209" s="436"/>
      <c r="AE209" s="76"/>
      <c r="AF209" s="77" t="str">
        <f t="shared" ref="AF209" si="109">+IF(P210&gt;P209,"SUPERADA",IF(T210=T209,"EQUILIBRADA",IF(T210&lt;T209,"PARA MEJORAR")))</f>
        <v>EQUILIBRADA</v>
      </c>
      <c r="AG209" s="109"/>
      <c r="AH209" s="109"/>
      <c r="AI209" s="109"/>
      <c r="AJ209" s="367"/>
      <c r="AK209" s="124"/>
      <c r="AP209" s="126"/>
      <c r="AQ209" s="104"/>
      <c r="AS209" s="80" t="str">
        <f t="shared" si="103"/>
        <v>MAL</v>
      </c>
    </row>
    <row r="210" spans="1:45" ht="30" customHeight="1" thickBot="1" x14ac:dyDescent="0.35">
      <c r="A210" s="81"/>
      <c r="B210" s="439"/>
      <c r="C210" s="440"/>
      <c r="D210" s="441"/>
      <c r="E210" s="404"/>
      <c r="F210" s="405"/>
      <c r="G210" s="442"/>
      <c r="H210" s="423"/>
      <c r="I210" s="424"/>
      <c r="J210" s="408"/>
      <c r="K210" s="377"/>
      <c r="L210" s="443"/>
      <c r="M210" s="444"/>
      <c r="N210" s="137" t="s">
        <v>52</v>
      </c>
      <c r="O210" s="249">
        <v>0</v>
      </c>
      <c r="P210" s="250">
        <v>0</v>
      </c>
      <c r="Q210" s="250">
        <v>0</v>
      </c>
      <c r="R210" s="251">
        <v>0</v>
      </c>
      <c r="S210" s="252">
        <f>SUM(O210:O210)*M209</f>
        <v>0</v>
      </c>
      <c r="T210" s="253">
        <f>SUM(P210:P210)*M209</f>
        <v>0</v>
      </c>
      <c r="U210" s="253">
        <f>SUM(Q210:Q210)*M209</f>
        <v>0</v>
      </c>
      <c r="V210" s="253">
        <f>SUM(R210:R210)*M209</f>
        <v>0</v>
      </c>
      <c r="W210" s="254">
        <f t="shared" si="106"/>
        <v>0</v>
      </c>
      <c r="X210" s="144"/>
      <c r="Y210" s="145"/>
      <c r="Z210" s="146"/>
      <c r="AA210" s="147"/>
      <c r="AB210" s="148"/>
      <c r="AC210" s="255"/>
      <c r="AD210" s="445"/>
      <c r="AE210" s="107"/>
      <c r="AF210" s="108"/>
      <c r="AG210" s="150"/>
      <c r="AH210" s="150"/>
      <c r="AI210" s="150"/>
      <c r="AJ210" s="446"/>
      <c r="AK210" s="124"/>
      <c r="AP210" s="126"/>
      <c r="AQ210" s="148"/>
      <c r="AS210" s="114" t="str">
        <f t="shared" si="103"/>
        <v>OK</v>
      </c>
    </row>
    <row r="211" spans="1:45" ht="30" customHeight="1" x14ac:dyDescent="0.3">
      <c r="A211" s="81"/>
      <c r="B211" s="447" t="s">
        <v>263</v>
      </c>
      <c r="C211" s="448">
        <v>18</v>
      </c>
      <c r="D211" s="449" t="s">
        <v>264</v>
      </c>
      <c r="E211" s="450">
        <v>18</v>
      </c>
      <c r="F211" s="451" t="s">
        <v>265</v>
      </c>
      <c r="G211" s="452" t="s">
        <v>266</v>
      </c>
      <c r="H211" s="453">
        <v>29</v>
      </c>
      <c r="I211" s="454" t="s">
        <v>267</v>
      </c>
      <c r="J211" s="454" t="s">
        <v>268</v>
      </c>
      <c r="K211" s="455">
        <f>Y211/(W211+W213+W215+W217+W219+W221)</f>
        <v>0.49848999999999999</v>
      </c>
      <c r="L211" s="456" t="s">
        <v>269</v>
      </c>
      <c r="M211" s="457">
        <v>0.3</v>
      </c>
      <c r="N211" s="62" t="s">
        <v>46</v>
      </c>
      <c r="O211" s="64">
        <v>0.3</v>
      </c>
      <c r="P211" s="64">
        <v>0.5</v>
      </c>
      <c r="Q211" s="64">
        <v>0.7</v>
      </c>
      <c r="R211" s="65">
        <v>1</v>
      </c>
      <c r="S211" s="121">
        <f>SUM(O211:O211)*M211</f>
        <v>0.09</v>
      </c>
      <c r="T211" s="122">
        <f>SUM(P211:P211)*M211</f>
        <v>0.15</v>
      </c>
      <c r="U211" s="122">
        <f>SUM(Q211:Q211)*M211</f>
        <v>0.21</v>
      </c>
      <c r="V211" s="122">
        <f>SUM(R211:R211)*M211</f>
        <v>0.3</v>
      </c>
      <c r="W211" s="164">
        <f t="shared" si="106"/>
        <v>0.3</v>
      </c>
      <c r="X211" s="69">
        <f>+S212+S214+S216+S218+S220+S222</f>
        <v>0.26955000000000001</v>
      </c>
      <c r="Y211" s="70">
        <f>+T212+T214+T216+T218+T220+T222</f>
        <v>0.49848999999999993</v>
      </c>
      <c r="Z211" s="71">
        <f>+U212+U214+U216+U218+U220+U222</f>
        <v>0</v>
      </c>
      <c r="AA211" s="72">
        <f>+V212+V214+V216+V218+V220+V222</f>
        <v>0</v>
      </c>
      <c r="AB211" s="73">
        <f>+AA212+AA220+AA222</f>
        <v>0</v>
      </c>
      <c r="AC211" s="74" t="s">
        <v>270</v>
      </c>
      <c r="AD211" s="458" t="s">
        <v>271</v>
      </c>
      <c r="AE211" s="76"/>
      <c r="AF211" s="77" t="str">
        <f t="shared" ref="AF211" si="110">+IF(P212&gt;P211,"SUPERADA",IF(T212=T211,"EQUILIBRADA",IF(T212&lt;T211,"PARA MEJORAR")))</f>
        <v>SUPERADA</v>
      </c>
      <c r="AG211" s="77" t="str">
        <f>IF(COUNTIF(AF211:AF222,"PARA MEJORAR")&gt;=1,"PARA MEJORAR","BIEN")</f>
        <v>PARA MEJORAR</v>
      </c>
      <c r="AH211" s="77" t="str">
        <f>IF(COUNTIF(AG211:AG222,"PARA MEJORAR")&gt;=1,"PARA MEJORAR","BIEN")</f>
        <v>PARA MEJORAR</v>
      </c>
      <c r="AI211" s="77" t="str">
        <f>IF(COUNTIF(AH211:AH406,"PARA MEJORAR")&gt;=1,"PARA MEJORAR","BIEN")</f>
        <v>PARA MEJORAR</v>
      </c>
      <c r="AJ211" s="459" t="s">
        <v>272</v>
      </c>
      <c r="AK211" s="111"/>
      <c r="AL211" s="112"/>
      <c r="AM211" s="112"/>
      <c r="AN211" s="112"/>
      <c r="AO211" s="112"/>
      <c r="AP211" s="113"/>
      <c r="AQ211" s="73"/>
      <c r="AS211" s="80" t="str">
        <f t="shared" si="103"/>
        <v>MAL</v>
      </c>
    </row>
    <row r="212" spans="1:45" ht="30" customHeight="1" thickBot="1" x14ac:dyDescent="0.35">
      <c r="A212" s="81"/>
      <c r="B212" s="460"/>
      <c r="C212" s="461"/>
      <c r="D212" s="462"/>
      <c r="E212" s="463"/>
      <c r="F212" s="464"/>
      <c r="G212" s="465"/>
      <c r="H212" s="466"/>
      <c r="I212" s="467"/>
      <c r="J212" s="467"/>
      <c r="K212" s="468"/>
      <c r="L212" s="469"/>
      <c r="M212" s="470"/>
      <c r="N212" s="93" t="s">
        <v>52</v>
      </c>
      <c r="O212" s="95">
        <v>0.375</v>
      </c>
      <c r="P212" s="95">
        <v>0.61429999999999996</v>
      </c>
      <c r="Q212" s="95">
        <v>0</v>
      </c>
      <c r="R212" s="96">
        <v>0</v>
      </c>
      <c r="S212" s="97">
        <f>SUM(O212:O212)*M211</f>
        <v>0.11249999999999999</v>
      </c>
      <c r="T212" s="98">
        <f>SUM(P212:P212)*M211</f>
        <v>0.18428999999999998</v>
      </c>
      <c r="U212" s="98">
        <f>SUM(Q212:Q212)*M211</f>
        <v>0</v>
      </c>
      <c r="V212" s="98">
        <f>SUM(R212:R212)*M211</f>
        <v>0</v>
      </c>
      <c r="W212" s="160">
        <f t="shared" si="106"/>
        <v>0.18428999999999998</v>
      </c>
      <c r="X212" s="100"/>
      <c r="Y212" s="101"/>
      <c r="Z212" s="102"/>
      <c r="AA212" s="103"/>
      <c r="AB212" s="104"/>
      <c r="AC212" s="105"/>
      <c r="AD212" s="471"/>
      <c r="AE212" s="107"/>
      <c r="AF212" s="108"/>
      <c r="AG212" s="109"/>
      <c r="AH212" s="109"/>
      <c r="AI212" s="109"/>
      <c r="AJ212" s="472"/>
      <c r="AK212" s="124"/>
      <c r="AP212" s="126"/>
      <c r="AQ212" s="104"/>
      <c r="AS212" s="114" t="str">
        <f t="shared" si="103"/>
        <v>OK</v>
      </c>
    </row>
    <row r="213" spans="1:45" ht="30" customHeight="1" x14ac:dyDescent="0.3">
      <c r="A213" s="81"/>
      <c r="B213" s="460"/>
      <c r="C213" s="461"/>
      <c r="D213" s="462"/>
      <c r="E213" s="463"/>
      <c r="F213" s="464"/>
      <c r="G213" s="465"/>
      <c r="H213" s="466"/>
      <c r="I213" s="467"/>
      <c r="J213" s="467"/>
      <c r="K213" s="468"/>
      <c r="L213" s="473" t="s">
        <v>273</v>
      </c>
      <c r="M213" s="474">
        <v>0.15</v>
      </c>
      <c r="N213" s="127" t="s">
        <v>46</v>
      </c>
      <c r="O213" s="184">
        <v>0.5</v>
      </c>
      <c r="P213" s="184">
        <v>1</v>
      </c>
      <c r="Q213" s="184">
        <v>1</v>
      </c>
      <c r="R213" s="185">
        <v>1</v>
      </c>
      <c r="S213" s="128">
        <f>SUM(O213:O213)*M213</f>
        <v>7.4999999999999997E-2</v>
      </c>
      <c r="T213" s="129">
        <f>SUM(P213:P213)*M213</f>
        <v>0.15</v>
      </c>
      <c r="U213" s="129">
        <f>SUM(Q213:Q213)*M213</f>
        <v>0.15</v>
      </c>
      <c r="V213" s="129">
        <f>SUM(R213:R213)*M213</f>
        <v>0.15</v>
      </c>
      <c r="W213" s="186">
        <f>MAX(S213:V213)</f>
        <v>0.15</v>
      </c>
      <c r="X213" s="100"/>
      <c r="Y213" s="101"/>
      <c r="Z213" s="102"/>
      <c r="AA213" s="103"/>
      <c r="AB213" s="104"/>
      <c r="AC213" s="105"/>
      <c r="AD213" s="475" t="s">
        <v>271</v>
      </c>
      <c r="AE213" s="76"/>
      <c r="AF213" s="77" t="str">
        <f t="shared" ref="AF213" si="111">+IF(P214&gt;P213,"SUPERADA",IF(T214=T213,"EQUILIBRADA",IF(T214&lt;T213,"PARA MEJORAR")))</f>
        <v>PARA MEJORAR</v>
      </c>
      <c r="AG213" s="109"/>
      <c r="AH213" s="109"/>
      <c r="AI213" s="109"/>
      <c r="AJ213" s="472"/>
      <c r="AK213" s="124"/>
      <c r="AP213" s="126"/>
      <c r="AQ213" s="104"/>
      <c r="AS213" s="80" t="str">
        <f t="shared" si="103"/>
        <v>OK</v>
      </c>
    </row>
    <row r="214" spans="1:45" ht="30" customHeight="1" thickBot="1" x14ac:dyDescent="0.35">
      <c r="A214" s="81"/>
      <c r="B214" s="460"/>
      <c r="C214" s="461"/>
      <c r="D214" s="462"/>
      <c r="E214" s="463"/>
      <c r="F214" s="464"/>
      <c r="G214" s="465"/>
      <c r="H214" s="466"/>
      <c r="I214" s="467"/>
      <c r="J214" s="467"/>
      <c r="K214" s="468"/>
      <c r="L214" s="469"/>
      <c r="M214" s="470"/>
      <c r="N214" s="93" t="s">
        <v>52</v>
      </c>
      <c r="O214" s="95">
        <v>0.5</v>
      </c>
      <c r="P214" s="95">
        <v>0.9</v>
      </c>
      <c r="Q214" s="95">
        <v>0</v>
      </c>
      <c r="R214" s="96">
        <v>0</v>
      </c>
      <c r="S214" s="97">
        <f>SUM(O214:O214)*M213</f>
        <v>7.4999999999999997E-2</v>
      </c>
      <c r="T214" s="98">
        <f>SUM(P214:P214)*M213</f>
        <v>0.13500000000000001</v>
      </c>
      <c r="U214" s="98">
        <f>SUM(Q214:Q214)*M213</f>
        <v>0</v>
      </c>
      <c r="V214" s="98">
        <f>SUM(R214:R214)*M213</f>
        <v>0</v>
      </c>
      <c r="W214" s="160">
        <f>MAX(S214:V214)</f>
        <v>0.13500000000000001</v>
      </c>
      <c r="X214" s="100"/>
      <c r="Y214" s="101"/>
      <c r="Z214" s="102"/>
      <c r="AA214" s="103"/>
      <c r="AB214" s="104"/>
      <c r="AC214" s="105"/>
      <c r="AD214" s="471"/>
      <c r="AE214" s="107"/>
      <c r="AF214" s="108"/>
      <c r="AG214" s="109"/>
      <c r="AH214" s="109"/>
      <c r="AI214" s="109"/>
      <c r="AJ214" s="472"/>
      <c r="AK214" s="124"/>
      <c r="AP214" s="126"/>
      <c r="AQ214" s="104"/>
      <c r="AS214" s="114" t="str">
        <f t="shared" si="103"/>
        <v>OK</v>
      </c>
    </row>
    <row r="215" spans="1:45" ht="30" customHeight="1" x14ac:dyDescent="0.3">
      <c r="A215" s="81"/>
      <c r="B215" s="460"/>
      <c r="C215" s="461"/>
      <c r="D215" s="462"/>
      <c r="E215" s="463"/>
      <c r="F215" s="464"/>
      <c r="G215" s="465"/>
      <c r="H215" s="466"/>
      <c r="I215" s="467"/>
      <c r="J215" s="467"/>
      <c r="K215" s="468"/>
      <c r="L215" s="473" t="s">
        <v>274</v>
      </c>
      <c r="M215" s="474">
        <v>0.25</v>
      </c>
      <c r="N215" s="127" t="s">
        <v>46</v>
      </c>
      <c r="O215" s="184">
        <v>0.15</v>
      </c>
      <c r="P215" s="184">
        <v>0.3</v>
      </c>
      <c r="Q215" s="184">
        <v>0.5</v>
      </c>
      <c r="R215" s="185">
        <v>1</v>
      </c>
      <c r="S215" s="128">
        <f>SUM(O215:O215)*M215</f>
        <v>3.7499999999999999E-2</v>
      </c>
      <c r="T215" s="129">
        <f>SUM(P215:P215)*M215</f>
        <v>7.4999999999999997E-2</v>
      </c>
      <c r="U215" s="129">
        <f>SUM(Q215:Q215)*M215</f>
        <v>0.125</v>
      </c>
      <c r="V215" s="129">
        <f>SUM(R215:R215)*M215</f>
        <v>0.25</v>
      </c>
      <c r="W215" s="186">
        <f t="shared" si="106"/>
        <v>0.25</v>
      </c>
      <c r="X215" s="100"/>
      <c r="Y215" s="101"/>
      <c r="Z215" s="102"/>
      <c r="AA215" s="103"/>
      <c r="AB215" s="104"/>
      <c r="AC215" s="105"/>
      <c r="AD215" s="475" t="s">
        <v>275</v>
      </c>
      <c r="AE215" s="76"/>
      <c r="AF215" s="77" t="str">
        <f t="shared" ref="AF215" si="112">+IF(P216&gt;P215,"SUPERADA",IF(T216=T215,"EQUILIBRADA",IF(T216&lt;T215,"PARA MEJORAR")))</f>
        <v>SUPERADA</v>
      </c>
      <c r="AG215" s="109"/>
      <c r="AH215" s="109"/>
      <c r="AI215" s="109"/>
      <c r="AJ215" s="472"/>
      <c r="AK215" s="124"/>
      <c r="AP215" s="126"/>
      <c r="AQ215" s="104"/>
      <c r="AS215" s="80" t="str">
        <f t="shared" si="103"/>
        <v>MAL</v>
      </c>
    </row>
    <row r="216" spans="1:45" ht="51" customHeight="1" thickBot="1" x14ac:dyDescent="0.35">
      <c r="A216" s="81"/>
      <c r="B216" s="460"/>
      <c r="C216" s="461"/>
      <c r="D216" s="462"/>
      <c r="E216" s="463"/>
      <c r="F216" s="464"/>
      <c r="G216" s="465"/>
      <c r="H216" s="466"/>
      <c r="I216" s="467"/>
      <c r="J216" s="467"/>
      <c r="K216" s="468"/>
      <c r="L216" s="469"/>
      <c r="M216" s="470"/>
      <c r="N216" s="93" t="s">
        <v>52</v>
      </c>
      <c r="O216" s="95">
        <v>0.18820000000000001</v>
      </c>
      <c r="P216" s="95">
        <v>0.34079999999999999</v>
      </c>
      <c r="Q216" s="95">
        <v>0</v>
      </c>
      <c r="R216" s="96">
        <v>0</v>
      </c>
      <c r="S216" s="97">
        <f>SUM(O216:O216)*M215</f>
        <v>4.7050000000000002E-2</v>
      </c>
      <c r="T216" s="98">
        <f>SUM(P216:P216)*M215</f>
        <v>8.5199999999999998E-2</v>
      </c>
      <c r="U216" s="98">
        <f>SUM(Q216:Q216)*M215</f>
        <v>0</v>
      </c>
      <c r="V216" s="98">
        <f>SUM(R216:R216)*M215</f>
        <v>0</v>
      </c>
      <c r="W216" s="160">
        <f t="shared" si="106"/>
        <v>8.5199999999999998E-2</v>
      </c>
      <c r="X216" s="100"/>
      <c r="Y216" s="101"/>
      <c r="Z216" s="102"/>
      <c r="AA216" s="103"/>
      <c r="AB216" s="104"/>
      <c r="AC216" s="105"/>
      <c r="AD216" s="471"/>
      <c r="AE216" s="107"/>
      <c r="AF216" s="108"/>
      <c r="AG216" s="109"/>
      <c r="AH216" s="109"/>
      <c r="AI216" s="109"/>
      <c r="AJ216" s="472"/>
      <c r="AK216" s="124"/>
      <c r="AP216" s="126"/>
      <c r="AQ216" s="104"/>
      <c r="AS216" s="114" t="str">
        <f t="shared" si="103"/>
        <v>OK</v>
      </c>
    </row>
    <row r="217" spans="1:45" ht="30" customHeight="1" x14ac:dyDescent="0.3">
      <c r="A217" s="81"/>
      <c r="B217" s="460"/>
      <c r="C217" s="461"/>
      <c r="D217" s="462"/>
      <c r="E217" s="463"/>
      <c r="F217" s="464"/>
      <c r="G217" s="465"/>
      <c r="H217" s="466"/>
      <c r="I217" s="467"/>
      <c r="J217" s="467"/>
      <c r="K217" s="468"/>
      <c r="L217" s="473" t="s">
        <v>276</v>
      </c>
      <c r="M217" s="474">
        <v>0.1</v>
      </c>
      <c r="N217" s="127" t="s">
        <v>46</v>
      </c>
      <c r="O217" s="184">
        <v>0.15</v>
      </c>
      <c r="P217" s="184">
        <v>0.3</v>
      </c>
      <c r="Q217" s="184">
        <v>0.5</v>
      </c>
      <c r="R217" s="185">
        <v>1</v>
      </c>
      <c r="S217" s="128">
        <f>SUM(O217:O217)*M217</f>
        <v>1.4999999999999999E-2</v>
      </c>
      <c r="T217" s="129">
        <f>SUM(P217:P217)*M217</f>
        <v>0.03</v>
      </c>
      <c r="U217" s="129">
        <f>SUM(Q217:Q217)*M217</f>
        <v>0.05</v>
      </c>
      <c r="V217" s="129">
        <f>SUM(R217:R217)*M217</f>
        <v>0.1</v>
      </c>
      <c r="W217" s="186">
        <f>MAX(S217:V217)</f>
        <v>0.1</v>
      </c>
      <c r="X217" s="100"/>
      <c r="Y217" s="101"/>
      <c r="Z217" s="102"/>
      <c r="AA217" s="103"/>
      <c r="AB217" s="104"/>
      <c r="AC217" s="105"/>
      <c r="AD217" s="475" t="s">
        <v>277</v>
      </c>
      <c r="AE217" s="76"/>
      <c r="AF217" s="77" t="str">
        <f t="shared" ref="AF217" si="113">+IF(P218&gt;P217,"SUPERADA",IF(T218=T217,"EQUILIBRADA",IF(T218&lt;T217,"PARA MEJORAR")))</f>
        <v>SUPERADA</v>
      </c>
      <c r="AG217" s="109"/>
      <c r="AH217" s="109"/>
      <c r="AI217" s="109"/>
      <c r="AJ217" s="472"/>
      <c r="AK217" s="124"/>
      <c r="AP217" s="126"/>
      <c r="AQ217" s="104"/>
      <c r="AS217" s="80" t="str">
        <f t="shared" si="103"/>
        <v>MAL</v>
      </c>
    </row>
    <row r="218" spans="1:45" ht="58.5" customHeight="1" thickBot="1" x14ac:dyDescent="0.35">
      <c r="A218" s="81"/>
      <c r="B218" s="460"/>
      <c r="C218" s="461"/>
      <c r="D218" s="462"/>
      <c r="E218" s="463"/>
      <c r="F218" s="464"/>
      <c r="G218" s="465"/>
      <c r="H218" s="466"/>
      <c r="I218" s="467"/>
      <c r="J218" s="467"/>
      <c r="K218" s="468"/>
      <c r="L218" s="469"/>
      <c r="M218" s="470"/>
      <c r="N218" s="93" t="s">
        <v>52</v>
      </c>
      <c r="O218" s="95">
        <v>0.15</v>
      </c>
      <c r="P218" s="95">
        <v>0.4</v>
      </c>
      <c r="Q218" s="95">
        <v>0</v>
      </c>
      <c r="R218" s="96">
        <v>0</v>
      </c>
      <c r="S218" s="97">
        <f>SUM(O218:O218)*M217</f>
        <v>1.4999999999999999E-2</v>
      </c>
      <c r="T218" s="98">
        <f>SUM(P218:P218)*M217</f>
        <v>4.0000000000000008E-2</v>
      </c>
      <c r="U218" s="98">
        <f>SUM(Q218:Q218)*M217</f>
        <v>0</v>
      </c>
      <c r="V218" s="98">
        <f>SUM(R218:R218)*M217</f>
        <v>0</v>
      </c>
      <c r="W218" s="160">
        <f>MAX(S218:V218)</f>
        <v>4.0000000000000008E-2</v>
      </c>
      <c r="X218" s="100"/>
      <c r="Y218" s="101"/>
      <c r="Z218" s="102"/>
      <c r="AA218" s="103"/>
      <c r="AB218" s="104"/>
      <c r="AC218" s="105"/>
      <c r="AD218" s="471"/>
      <c r="AE218" s="107"/>
      <c r="AF218" s="108"/>
      <c r="AG218" s="109"/>
      <c r="AH218" s="109"/>
      <c r="AI218" s="109"/>
      <c r="AJ218" s="472"/>
      <c r="AK218" s="124"/>
      <c r="AP218" s="126"/>
      <c r="AQ218" s="104"/>
      <c r="AS218" s="114" t="str">
        <f t="shared" si="103"/>
        <v>OK</v>
      </c>
    </row>
    <row r="219" spans="1:45" ht="30" customHeight="1" x14ac:dyDescent="0.3">
      <c r="A219" s="81"/>
      <c r="B219" s="460"/>
      <c r="C219" s="461"/>
      <c r="D219" s="462"/>
      <c r="E219" s="463"/>
      <c r="F219" s="464"/>
      <c r="G219" s="465"/>
      <c r="H219" s="466"/>
      <c r="I219" s="467"/>
      <c r="J219" s="467"/>
      <c r="K219" s="468"/>
      <c r="L219" s="476" t="s">
        <v>278</v>
      </c>
      <c r="M219" s="474">
        <v>0.1</v>
      </c>
      <c r="N219" s="127" t="s">
        <v>46</v>
      </c>
      <c r="O219" s="184">
        <v>0.1</v>
      </c>
      <c r="P219" s="184">
        <v>0.3</v>
      </c>
      <c r="Q219" s="184">
        <v>0.5</v>
      </c>
      <c r="R219" s="185">
        <v>1</v>
      </c>
      <c r="S219" s="128">
        <f>SUM(O219:O219)*M219</f>
        <v>1.0000000000000002E-2</v>
      </c>
      <c r="T219" s="129">
        <f>SUM(P219:P219)*M219</f>
        <v>0.03</v>
      </c>
      <c r="U219" s="129">
        <f>SUM(Q219:Q219)*M219</f>
        <v>0.05</v>
      </c>
      <c r="V219" s="129">
        <f>SUM(R219:R219)*M219</f>
        <v>0.1</v>
      </c>
      <c r="W219" s="186">
        <f t="shared" si="106"/>
        <v>0.1</v>
      </c>
      <c r="X219" s="100"/>
      <c r="Y219" s="101"/>
      <c r="Z219" s="102"/>
      <c r="AA219" s="103"/>
      <c r="AB219" s="104"/>
      <c r="AC219" s="105"/>
      <c r="AD219" s="475" t="s">
        <v>279</v>
      </c>
      <c r="AE219" s="76"/>
      <c r="AF219" s="77" t="str">
        <f t="shared" ref="AF219" si="114">+IF(P220&gt;P219,"SUPERADA",IF(T220=T219,"EQUILIBRADA",IF(T220&lt;T219,"PARA MEJORAR")))</f>
        <v>PARA MEJORAR</v>
      </c>
      <c r="AG219" s="109"/>
      <c r="AH219" s="109"/>
      <c r="AI219" s="109"/>
      <c r="AJ219" s="472"/>
      <c r="AK219" s="124"/>
      <c r="AP219" s="126"/>
      <c r="AQ219" s="104"/>
      <c r="AS219" s="80" t="str">
        <f t="shared" si="103"/>
        <v>MAL</v>
      </c>
    </row>
    <row r="220" spans="1:45" ht="70.5" customHeight="1" thickBot="1" x14ac:dyDescent="0.35">
      <c r="A220" s="81"/>
      <c r="B220" s="460"/>
      <c r="C220" s="461"/>
      <c r="D220" s="462"/>
      <c r="E220" s="463"/>
      <c r="F220" s="464"/>
      <c r="G220" s="465"/>
      <c r="H220" s="466"/>
      <c r="I220" s="467"/>
      <c r="J220" s="467"/>
      <c r="K220" s="468"/>
      <c r="L220" s="477"/>
      <c r="M220" s="470"/>
      <c r="N220" s="93" t="s">
        <v>52</v>
      </c>
      <c r="O220" s="95">
        <v>0.1</v>
      </c>
      <c r="P220" s="95">
        <v>0.19</v>
      </c>
      <c r="Q220" s="95">
        <v>0</v>
      </c>
      <c r="R220" s="96">
        <v>0</v>
      </c>
      <c r="S220" s="97">
        <f>SUM(O220:O220)*M219</f>
        <v>1.0000000000000002E-2</v>
      </c>
      <c r="T220" s="98">
        <f>SUM(P220:P220)*M219</f>
        <v>1.9000000000000003E-2</v>
      </c>
      <c r="U220" s="98">
        <f>SUM(Q220:Q220)*M219</f>
        <v>0</v>
      </c>
      <c r="V220" s="98">
        <f>SUM(R220:R220)*M219</f>
        <v>0</v>
      </c>
      <c r="W220" s="160">
        <f t="shared" si="106"/>
        <v>1.9000000000000003E-2</v>
      </c>
      <c r="X220" s="100"/>
      <c r="Y220" s="101"/>
      <c r="Z220" s="102"/>
      <c r="AA220" s="103"/>
      <c r="AB220" s="104"/>
      <c r="AC220" s="105"/>
      <c r="AD220" s="471"/>
      <c r="AE220" s="107"/>
      <c r="AF220" s="108"/>
      <c r="AG220" s="109"/>
      <c r="AH220" s="109"/>
      <c r="AI220" s="109"/>
      <c r="AJ220" s="472"/>
      <c r="AK220" s="124"/>
      <c r="AP220" s="126"/>
      <c r="AQ220" s="104"/>
      <c r="AS220" s="114" t="str">
        <f t="shared" si="103"/>
        <v>OK</v>
      </c>
    </row>
    <row r="221" spans="1:45" ht="30" customHeight="1" x14ac:dyDescent="0.3">
      <c r="A221" s="81"/>
      <c r="B221" s="460"/>
      <c r="C221" s="461"/>
      <c r="D221" s="462"/>
      <c r="E221" s="463"/>
      <c r="F221" s="464"/>
      <c r="G221" s="465"/>
      <c r="H221" s="466"/>
      <c r="I221" s="467"/>
      <c r="J221" s="467"/>
      <c r="K221" s="468"/>
      <c r="L221" s="473" t="s">
        <v>280</v>
      </c>
      <c r="M221" s="474">
        <v>0.1</v>
      </c>
      <c r="N221" s="127" t="s">
        <v>46</v>
      </c>
      <c r="O221" s="184">
        <v>0.1</v>
      </c>
      <c r="P221" s="184">
        <v>0.35</v>
      </c>
      <c r="Q221" s="184">
        <v>0.75</v>
      </c>
      <c r="R221" s="185">
        <v>1</v>
      </c>
      <c r="S221" s="128">
        <f>SUM(O221:O221)*M221</f>
        <v>1.0000000000000002E-2</v>
      </c>
      <c r="T221" s="129">
        <f>SUM(P221:P221)*M221</f>
        <v>3.4999999999999996E-2</v>
      </c>
      <c r="U221" s="129">
        <f>SUM(Q221:Q221)*M221</f>
        <v>7.5000000000000011E-2</v>
      </c>
      <c r="V221" s="129">
        <f>SUM(R221:R221)*M221</f>
        <v>0.1</v>
      </c>
      <c r="W221" s="186">
        <f t="shared" si="106"/>
        <v>0.1</v>
      </c>
      <c r="X221" s="100"/>
      <c r="Y221" s="101"/>
      <c r="Z221" s="102"/>
      <c r="AA221" s="103"/>
      <c r="AB221" s="104"/>
      <c r="AC221" s="105"/>
      <c r="AD221" s="475" t="s">
        <v>281</v>
      </c>
      <c r="AE221" s="76"/>
      <c r="AF221" s="77" t="str">
        <f t="shared" ref="AF221" si="115">+IF(P222&gt;P221,"SUPERADA",IF(T222=T221,"EQUILIBRADA",IF(T222&lt;T221,"PARA MEJORAR")))</f>
        <v>EQUILIBRADA</v>
      </c>
      <c r="AG221" s="109"/>
      <c r="AH221" s="109"/>
      <c r="AI221" s="109"/>
      <c r="AJ221" s="472"/>
      <c r="AK221" s="124"/>
      <c r="AP221" s="126"/>
      <c r="AQ221" s="104"/>
      <c r="AS221" s="80" t="str">
        <f t="shared" si="103"/>
        <v>MAL</v>
      </c>
    </row>
    <row r="222" spans="1:45" ht="30" customHeight="1" thickBot="1" x14ac:dyDescent="0.35">
      <c r="A222" s="81"/>
      <c r="B222" s="460"/>
      <c r="C222" s="461"/>
      <c r="D222" s="462"/>
      <c r="E222" s="463"/>
      <c r="F222" s="464"/>
      <c r="G222" s="478"/>
      <c r="H222" s="479"/>
      <c r="I222" s="480"/>
      <c r="J222" s="480"/>
      <c r="K222" s="481"/>
      <c r="L222" s="482"/>
      <c r="M222" s="483"/>
      <c r="N222" s="137" t="s">
        <v>52</v>
      </c>
      <c r="O222" s="139">
        <v>0.1</v>
      </c>
      <c r="P222" s="139">
        <v>0.35</v>
      </c>
      <c r="Q222" s="139">
        <v>0</v>
      </c>
      <c r="R222" s="140">
        <v>0</v>
      </c>
      <c r="S222" s="214">
        <f>SUM(O222:O222)*M221</f>
        <v>1.0000000000000002E-2</v>
      </c>
      <c r="T222" s="215">
        <f>SUM(P222:P222)*M221</f>
        <v>3.4999999999999996E-2</v>
      </c>
      <c r="U222" s="215">
        <f>SUM(Q222:Q222)*M221</f>
        <v>0</v>
      </c>
      <c r="V222" s="215">
        <f>SUM(R222:R222)*M221</f>
        <v>0</v>
      </c>
      <c r="W222" s="290">
        <f t="shared" si="106"/>
        <v>3.4999999999999996E-2</v>
      </c>
      <c r="X222" s="144"/>
      <c r="Y222" s="145"/>
      <c r="Z222" s="146"/>
      <c r="AA222" s="147"/>
      <c r="AB222" s="148"/>
      <c r="AC222" s="105"/>
      <c r="AD222" s="484"/>
      <c r="AE222" s="107"/>
      <c r="AF222" s="108"/>
      <c r="AG222" s="150"/>
      <c r="AH222" s="109"/>
      <c r="AI222" s="109"/>
      <c r="AJ222" s="472"/>
      <c r="AK222" s="124"/>
      <c r="AP222" s="126"/>
      <c r="AQ222" s="148"/>
      <c r="AS222" s="114" t="str">
        <f t="shared" si="103"/>
        <v>OK</v>
      </c>
    </row>
    <row r="223" spans="1:45" ht="30" customHeight="1" x14ac:dyDescent="0.3">
      <c r="A223" s="81"/>
      <c r="B223" s="460"/>
      <c r="C223" s="461"/>
      <c r="D223" s="462"/>
      <c r="E223" s="463"/>
      <c r="F223" s="464"/>
      <c r="G223" s="452" t="s">
        <v>282</v>
      </c>
      <c r="H223" s="453">
        <v>30</v>
      </c>
      <c r="I223" s="485" t="s">
        <v>283</v>
      </c>
      <c r="J223" s="485" t="s">
        <v>268</v>
      </c>
      <c r="K223" s="455">
        <f>+Y223/(W223+W225+W227+W229+W231+W233+W235)</f>
        <v>0.60249999999999992</v>
      </c>
      <c r="L223" s="486" t="s">
        <v>284</v>
      </c>
      <c r="M223" s="457">
        <v>0.15</v>
      </c>
      <c r="N223" s="62" t="s">
        <v>46</v>
      </c>
      <c r="O223" s="64">
        <v>0.5</v>
      </c>
      <c r="P223" s="64">
        <v>0.75</v>
      </c>
      <c r="Q223" s="64">
        <v>1</v>
      </c>
      <c r="R223" s="65">
        <v>1</v>
      </c>
      <c r="S223" s="66">
        <f>SUM(O223:O223)*M223</f>
        <v>7.4999999999999997E-2</v>
      </c>
      <c r="T223" s="67">
        <f>SUM(P223:P223)*M223</f>
        <v>0.11249999999999999</v>
      </c>
      <c r="U223" s="67">
        <f>SUM(Q223:Q223)*M223</f>
        <v>0.15</v>
      </c>
      <c r="V223" s="67">
        <f>SUM(R223:R223)*M223</f>
        <v>0.15</v>
      </c>
      <c r="W223" s="155">
        <f t="shared" si="106"/>
        <v>0.15</v>
      </c>
      <c r="X223" s="69">
        <f>+S224+S230+S232+S234+S236+S226+S228</f>
        <v>0.31000000000000005</v>
      </c>
      <c r="Y223" s="70">
        <f>+T224+T230+T232+T234+T236+T226+T228</f>
        <v>0.60249999999999992</v>
      </c>
      <c r="Z223" s="71">
        <f>+U224+U230+U232+U234+U236+U226+U228</f>
        <v>0</v>
      </c>
      <c r="AA223" s="72">
        <f>+V224+V230+V232+V234+V236+V226+V228</f>
        <v>0</v>
      </c>
      <c r="AB223" s="73">
        <f>+AA224+AA230+AA232+AA234+AA236</f>
        <v>0</v>
      </c>
      <c r="AC223" s="105"/>
      <c r="AD223" s="458" t="s">
        <v>285</v>
      </c>
      <c r="AE223" s="76"/>
      <c r="AF223" s="77" t="str">
        <f t="shared" ref="AF223" si="116">+IF(P224&gt;P223,"SUPERADA",IF(T224=T223,"EQUILIBRADA",IF(T224&lt;T223,"PARA MEJORAR")))</f>
        <v>EQUILIBRADA</v>
      </c>
      <c r="AG223" s="77" t="str">
        <f>IF(COUNTIF(AF223:AF236,"PARA MEJORAR")&gt;=1,"PARA MEJORAR","BIEN")</f>
        <v>BIEN</v>
      </c>
      <c r="AH223" s="109"/>
      <c r="AI223" s="109"/>
      <c r="AJ223" s="472"/>
      <c r="AK223" s="111"/>
      <c r="AL223" s="112"/>
      <c r="AM223" s="112"/>
      <c r="AN223" s="112"/>
      <c r="AO223" s="112"/>
      <c r="AP223" s="113"/>
      <c r="AQ223" s="73"/>
      <c r="AS223" s="80" t="str">
        <f t="shared" si="103"/>
        <v>MAL</v>
      </c>
    </row>
    <row r="224" spans="1:45" ht="30" customHeight="1" thickBot="1" x14ac:dyDescent="0.35">
      <c r="A224" s="81"/>
      <c r="B224" s="460"/>
      <c r="C224" s="461"/>
      <c r="D224" s="462"/>
      <c r="E224" s="463"/>
      <c r="F224" s="464"/>
      <c r="G224" s="465"/>
      <c r="H224" s="466"/>
      <c r="I224" s="487"/>
      <c r="J224" s="487"/>
      <c r="K224" s="468"/>
      <c r="L224" s="477"/>
      <c r="M224" s="470"/>
      <c r="N224" s="93" t="s">
        <v>52</v>
      </c>
      <c r="O224" s="95">
        <v>0.5</v>
      </c>
      <c r="P224" s="95">
        <v>0.75</v>
      </c>
      <c r="Q224" s="95">
        <v>0</v>
      </c>
      <c r="R224" s="96">
        <v>0</v>
      </c>
      <c r="S224" s="97">
        <f>SUM(O224:O224)*M223</f>
        <v>7.4999999999999997E-2</v>
      </c>
      <c r="T224" s="98">
        <f>SUM(P224:P224)*M223</f>
        <v>0.11249999999999999</v>
      </c>
      <c r="U224" s="98">
        <f>SUM(Q224:Q224)*M223</f>
        <v>0</v>
      </c>
      <c r="V224" s="98">
        <f>SUM(R224:R224)*M223</f>
        <v>0</v>
      </c>
      <c r="W224" s="160">
        <f t="shared" si="106"/>
        <v>0.11249999999999999</v>
      </c>
      <c r="X224" s="100"/>
      <c r="Y224" s="101"/>
      <c r="Z224" s="102"/>
      <c r="AA224" s="103"/>
      <c r="AB224" s="104"/>
      <c r="AC224" s="105"/>
      <c r="AD224" s="488"/>
      <c r="AE224" s="107"/>
      <c r="AF224" s="108"/>
      <c r="AG224" s="109"/>
      <c r="AH224" s="109"/>
      <c r="AI224" s="109"/>
      <c r="AJ224" s="472"/>
      <c r="AK224" s="124"/>
      <c r="AP224" s="126"/>
      <c r="AQ224" s="104"/>
      <c r="AS224" s="114" t="str">
        <f t="shared" si="103"/>
        <v>OK</v>
      </c>
    </row>
    <row r="225" spans="1:45" ht="30" customHeight="1" x14ac:dyDescent="0.3">
      <c r="A225" s="81"/>
      <c r="B225" s="460"/>
      <c r="C225" s="461"/>
      <c r="D225" s="462"/>
      <c r="E225" s="463"/>
      <c r="F225" s="464"/>
      <c r="G225" s="465"/>
      <c r="H225" s="466"/>
      <c r="I225" s="487"/>
      <c r="J225" s="487"/>
      <c r="K225" s="468"/>
      <c r="L225" s="476" t="s">
        <v>286</v>
      </c>
      <c r="M225" s="474">
        <v>0.15</v>
      </c>
      <c r="N225" s="127" t="s">
        <v>46</v>
      </c>
      <c r="O225" s="184">
        <v>0.5</v>
      </c>
      <c r="P225" s="184">
        <v>0.6</v>
      </c>
      <c r="Q225" s="184">
        <v>0.8</v>
      </c>
      <c r="R225" s="185">
        <v>1</v>
      </c>
      <c r="S225" s="128">
        <f>SUM(O225:O225)*M225</f>
        <v>7.4999999999999997E-2</v>
      </c>
      <c r="T225" s="129">
        <f>SUM(P225:P225)*M225</f>
        <v>0.09</v>
      </c>
      <c r="U225" s="129">
        <f>SUM(Q225:Q225)*M225</f>
        <v>0.12</v>
      </c>
      <c r="V225" s="129">
        <f>SUM(R225:R225)*M225</f>
        <v>0.15</v>
      </c>
      <c r="W225" s="186">
        <f>MAX(S225:V225)</f>
        <v>0.15</v>
      </c>
      <c r="X225" s="100"/>
      <c r="Y225" s="101"/>
      <c r="Z225" s="102"/>
      <c r="AA225" s="103"/>
      <c r="AB225" s="104"/>
      <c r="AC225" s="105"/>
      <c r="AD225" s="488"/>
      <c r="AE225" s="76"/>
      <c r="AF225" s="77" t="str">
        <f t="shared" ref="AF225" si="117">+IF(P226&gt;P225,"SUPERADA",IF(T226=T225,"EQUILIBRADA",IF(T226&lt;T225,"PARA MEJORAR")))</f>
        <v>EQUILIBRADA</v>
      </c>
      <c r="AG225" s="109"/>
      <c r="AH225" s="109"/>
      <c r="AI225" s="109"/>
      <c r="AJ225" s="472"/>
      <c r="AK225" s="124"/>
      <c r="AP225" s="126"/>
      <c r="AQ225" s="104"/>
      <c r="AS225" s="80" t="str">
        <f t="shared" si="103"/>
        <v>MAL</v>
      </c>
    </row>
    <row r="226" spans="1:45" ht="30" customHeight="1" thickBot="1" x14ac:dyDescent="0.35">
      <c r="A226" s="81"/>
      <c r="B226" s="460"/>
      <c r="C226" s="461"/>
      <c r="D226" s="462"/>
      <c r="E226" s="463"/>
      <c r="F226" s="464"/>
      <c r="G226" s="465"/>
      <c r="H226" s="466"/>
      <c r="I226" s="487"/>
      <c r="J226" s="487"/>
      <c r="K226" s="468"/>
      <c r="L226" s="477"/>
      <c r="M226" s="470"/>
      <c r="N226" s="93" t="s">
        <v>52</v>
      </c>
      <c r="O226" s="95">
        <v>0.5</v>
      </c>
      <c r="P226" s="95">
        <v>0.6</v>
      </c>
      <c r="Q226" s="95">
        <v>0</v>
      </c>
      <c r="R226" s="96">
        <v>0</v>
      </c>
      <c r="S226" s="97">
        <f>SUM(O226:O226)*M225</f>
        <v>7.4999999999999997E-2</v>
      </c>
      <c r="T226" s="98">
        <f>SUM(P226:P226)*M225</f>
        <v>0.09</v>
      </c>
      <c r="U226" s="98">
        <f>SUM(Q226:Q226)*M225</f>
        <v>0</v>
      </c>
      <c r="V226" s="98">
        <f>SUM(R226:R226)*M225</f>
        <v>0</v>
      </c>
      <c r="W226" s="160">
        <f>MAX(S226:V226)</f>
        <v>0.09</v>
      </c>
      <c r="X226" s="100"/>
      <c r="Y226" s="101"/>
      <c r="Z226" s="102"/>
      <c r="AA226" s="103"/>
      <c r="AB226" s="104"/>
      <c r="AC226" s="105"/>
      <c r="AD226" s="471"/>
      <c r="AE226" s="107"/>
      <c r="AF226" s="108"/>
      <c r="AG226" s="109"/>
      <c r="AH226" s="109"/>
      <c r="AI226" s="109"/>
      <c r="AJ226" s="472"/>
      <c r="AK226" s="124"/>
      <c r="AP226" s="126"/>
      <c r="AQ226" s="104"/>
      <c r="AS226" s="114" t="str">
        <f t="shared" si="103"/>
        <v>OK</v>
      </c>
    </row>
    <row r="227" spans="1:45" ht="30" customHeight="1" x14ac:dyDescent="0.3">
      <c r="A227" s="81"/>
      <c r="B227" s="460"/>
      <c r="C227" s="461"/>
      <c r="D227" s="462"/>
      <c r="E227" s="463"/>
      <c r="F227" s="464"/>
      <c r="G227" s="465"/>
      <c r="H227" s="466"/>
      <c r="I227" s="487"/>
      <c r="J227" s="487"/>
      <c r="K227" s="468"/>
      <c r="L227" s="476" t="s">
        <v>287</v>
      </c>
      <c r="M227" s="474">
        <v>0.1</v>
      </c>
      <c r="N227" s="127" t="s">
        <v>46</v>
      </c>
      <c r="O227" s="184">
        <v>0</v>
      </c>
      <c r="P227" s="184">
        <v>0.5</v>
      </c>
      <c r="Q227" s="184">
        <v>0.75</v>
      </c>
      <c r="R227" s="185">
        <v>1</v>
      </c>
      <c r="S227" s="128">
        <f>SUM(O227:O227)*M227</f>
        <v>0</v>
      </c>
      <c r="T227" s="129">
        <f>SUM(P227:P227)*M227</f>
        <v>0.05</v>
      </c>
      <c r="U227" s="129">
        <f>SUM(Q227:Q227)*M227</f>
        <v>7.5000000000000011E-2</v>
      </c>
      <c r="V227" s="129">
        <f>SUM(R227:R227)*M227</f>
        <v>0.1</v>
      </c>
      <c r="W227" s="186">
        <f>MAX(S227:V227)</f>
        <v>0.1</v>
      </c>
      <c r="X227" s="100"/>
      <c r="Y227" s="101"/>
      <c r="Z227" s="102"/>
      <c r="AA227" s="103"/>
      <c r="AB227" s="104"/>
      <c r="AC227" s="105"/>
      <c r="AD227" s="475" t="s">
        <v>288</v>
      </c>
      <c r="AE227" s="76"/>
      <c r="AF227" s="77" t="str">
        <f t="shared" ref="AF227" si="118">+IF(P228&gt;P227,"SUPERADA",IF(T228=T227,"EQUILIBRADA",IF(T228&lt;T227,"PARA MEJORAR")))</f>
        <v>SUPERADA</v>
      </c>
      <c r="AG227" s="109"/>
      <c r="AH227" s="109"/>
      <c r="AI227" s="109"/>
      <c r="AJ227" s="472"/>
      <c r="AK227" s="124"/>
      <c r="AP227" s="126"/>
      <c r="AQ227" s="104"/>
      <c r="AS227" s="80" t="str">
        <f t="shared" si="103"/>
        <v>MAL</v>
      </c>
    </row>
    <row r="228" spans="1:45" ht="30" customHeight="1" thickBot="1" x14ac:dyDescent="0.35">
      <c r="A228" s="81"/>
      <c r="B228" s="460"/>
      <c r="C228" s="461"/>
      <c r="D228" s="462"/>
      <c r="E228" s="463"/>
      <c r="F228" s="464"/>
      <c r="G228" s="465"/>
      <c r="H228" s="466"/>
      <c r="I228" s="487"/>
      <c r="J228" s="487"/>
      <c r="K228" s="468"/>
      <c r="L228" s="477"/>
      <c r="M228" s="470"/>
      <c r="N228" s="93" t="s">
        <v>52</v>
      </c>
      <c r="O228" s="95">
        <v>0.25</v>
      </c>
      <c r="P228" s="95">
        <v>1</v>
      </c>
      <c r="Q228" s="95">
        <v>0</v>
      </c>
      <c r="R228" s="96">
        <v>0</v>
      </c>
      <c r="S228" s="97">
        <f>SUM(O228:O228)*M227</f>
        <v>2.5000000000000001E-2</v>
      </c>
      <c r="T228" s="98">
        <f>SUM(P228:P228)*M227</f>
        <v>0.1</v>
      </c>
      <c r="U228" s="98">
        <f>SUM(Q228:Q228)*M227</f>
        <v>0</v>
      </c>
      <c r="V228" s="98">
        <f>SUM(R228:R228)*M227</f>
        <v>0</v>
      </c>
      <c r="W228" s="160">
        <f>MAX(S228:V228)</f>
        <v>0.1</v>
      </c>
      <c r="X228" s="100"/>
      <c r="Y228" s="101"/>
      <c r="Z228" s="102"/>
      <c r="AA228" s="103"/>
      <c r="AB228" s="104"/>
      <c r="AC228" s="105"/>
      <c r="AD228" s="471"/>
      <c r="AE228" s="107"/>
      <c r="AF228" s="108"/>
      <c r="AG228" s="109"/>
      <c r="AH228" s="109"/>
      <c r="AI228" s="109"/>
      <c r="AJ228" s="472"/>
      <c r="AK228" s="124"/>
      <c r="AP228" s="126"/>
      <c r="AQ228" s="104"/>
      <c r="AS228" s="114" t="str">
        <f t="shared" si="103"/>
        <v>OK</v>
      </c>
    </row>
    <row r="229" spans="1:45" ht="30" customHeight="1" x14ac:dyDescent="0.3">
      <c r="A229" s="81"/>
      <c r="B229" s="460"/>
      <c r="C229" s="461"/>
      <c r="D229" s="462"/>
      <c r="E229" s="463"/>
      <c r="F229" s="464"/>
      <c r="G229" s="465"/>
      <c r="H229" s="466"/>
      <c r="I229" s="487"/>
      <c r="J229" s="487"/>
      <c r="K229" s="468"/>
      <c r="L229" s="476" t="s">
        <v>289</v>
      </c>
      <c r="M229" s="474">
        <v>0.1</v>
      </c>
      <c r="N229" s="127" t="s">
        <v>46</v>
      </c>
      <c r="O229" s="184">
        <v>0.25</v>
      </c>
      <c r="P229" s="184">
        <v>0.5</v>
      </c>
      <c r="Q229" s="184">
        <v>0.75</v>
      </c>
      <c r="R229" s="185">
        <v>1</v>
      </c>
      <c r="S229" s="128">
        <f>SUM(O229:O229)*M229</f>
        <v>2.5000000000000001E-2</v>
      </c>
      <c r="T229" s="129">
        <f>SUM(P229:P229)*M229</f>
        <v>0.05</v>
      </c>
      <c r="U229" s="129">
        <f>SUM(Q229:Q229)*M229</f>
        <v>7.5000000000000011E-2</v>
      </c>
      <c r="V229" s="129">
        <f>SUM(R229:R229)*M229</f>
        <v>0.1</v>
      </c>
      <c r="W229" s="186">
        <f t="shared" si="106"/>
        <v>0.1</v>
      </c>
      <c r="X229" s="100"/>
      <c r="Y229" s="101"/>
      <c r="Z229" s="102"/>
      <c r="AA229" s="103"/>
      <c r="AB229" s="104"/>
      <c r="AC229" s="105"/>
      <c r="AD229" s="475" t="s">
        <v>290</v>
      </c>
      <c r="AE229" s="76"/>
      <c r="AF229" s="77" t="str">
        <f t="shared" ref="AF229" si="119">+IF(P230&gt;P229,"SUPERADA",IF(T230=T229,"EQUILIBRADA",IF(T230&lt;T229,"PARA MEJORAR")))</f>
        <v>EQUILIBRADA</v>
      </c>
      <c r="AG229" s="109"/>
      <c r="AH229" s="109"/>
      <c r="AI229" s="109"/>
      <c r="AJ229" s="472"/>
      <c r="AK229" s="124"/>
      <c r="AP229" s="126"/>
      <c r="AQ229" s="104"/>
      <c r="AS229" s="80" t="str">
        <f t="shared" si="103"/>
        <v>MAL</v>
      </c>
    </row>
    <row r="230" spans="1:45" ht="30" customHeight="1" thickBot="1" x14ac:dyDescent="0.35">
      <c r="A230" s="81"/>
      <c r="B230" s="460"/>
      <c r="C230" s="461"/>
      <c r="D230" s="462"/>
      <c r="E230" s="463"/>
      <c r="F230" s="464"/>
      <c r="G230" s="465"/>
      <c r="H230" s="466"/>
      <c r="I230" s="487"/>
      <c r="J230" s="487"/>
      <c r="K230" s="468"/>
      <c r="L230" s="477"/>
      <c r="M230" s="470"/>
      <c r="N230" s="93" t="s">
        <v>52</v>
      </c>
      <c r="O230" s="95">
        <v>0.25</v>
      </c>
      <c r="P230" s="95">
        <v>0.5</v>
      </c>
      <c r="Q230" s="95">
        <v>0</v>
      </c>
      <c r="R230" s="96">
        <v>0</v>
      </c>
      <c r="S230" s="97">
        <f>SUM(O230:O230)*M229</f>
        <v>2.5000000000000001E-2</v>
      </c>
      <c r="T230" s="98">
        <f>SUM(P230:P230)*M229</f>
        <v>0.05</v>
      </c>
      <c r="U230" s="98">
        <f>SUM(Q230:Q230)*M229</f>
        <v>0</v>
      </c>
      <c r="V230" s="98">
        <f>SUM(R230:R230)*M229</f>
        <v>0</v>
      </c>
      <c r="W230" s="160">
        <f t="shared" si="106"/>
        <v>0.05</v>
      </c>
      <c r="X230" s="100"/>
      <c r="Y230" s="101"/>
      <c r="Z230" s="102"/>
      <c r="AA230" s="103"/>
      <c r="AB230" s="104"/>
      <c r="AC230" s="105"/>
      <c r="AD230" s="471"/>
      <c r="AE230" s="107"/>
      <c r="AF230" s="108"/>
      <c r="AG230" s="109"/>
      <c r="AH230" s="109"/>
      <c r="AI230" s="109"/>
      <c r="AJ230" s="472"/>
      <c r="AK230" s="124"/>
      <c r="AP230" s="126"/>
      <c r="AQ230" s="104"/>
      <c r="AS230" s="114" t="str">
        <f t="shared" si="103"/>
        <v>OK</v>
      </c>
    </row>
    <row r="231" spans="1:45" ht="30" customHeight="1" x14ac:dyDescent="0.3">
      <c r="A231" s="81"/>
      <c r="B231" s="460"/>
      <c r="C231" s="461"/>
      <c r="D231" s="462"/>
      <c r="E231" s="463"/>
      <c r="F231" s="464"/>
      <c r="G231" s="465"/>
      <c r="H231" s="466"/>
      <c r="I231" s="487"/>
      <c r="J231" s="487"/>
      <c r="K231" s="468"/>
      <c r="L231" s="476" t="s">
        <v>291</v>
      </c>
      <c r="M231" s="474">
        <v>0.1</v>
      </c>
      <c r="N231" s="127" t="s">
        <v>46</v>
      </c>
      <c r="O231" s="184">
        <v>0.1</v>
      </c>
      <c r="P231" s="184">
        <v>0.2</v>
      </c>
      <c r="Q231" s="184">
        <v>0.5</v>
      </c>
      <c r="R231" s="185">
        <v>1</v>
      </c>
      <c r="S231" s="128">
        <f>SUM(O231:O231)*M231</f>
        <v>1.0000000000000002E-2</v>
      </c>
      <c r="T231" s="129">
        <f>SUM(P231:P231)*M231</f>
        <v>2.0000000000000004E-2</v>
      </c>
      <c r="U231" s="129">
        <f>SUM(Q231:Q231)*M231</f>
        <v>0.05</v>
      </c>
      <c r="V231" s="129">
        <f>SUM(R231:R231)*M231</f>
        <v>0.1</v>
      </c>
      <c r="W231" s="186">
        <f t="shared" si="106"/>
        <v>0.1</v>
      </c>
      <c r="X231" s="100"/>
      <c r="Y231" s="101"/>
      <c r="Z231" s="102"/>
      <c r="AA231" s="103"/>
      <c r="AB231" s="104"/>
      <c r="AC231" s="105"/>
      <c r="AD231" s="475" t="s">
        <v>292</v>
      </c>
      <c r="AE231" s="76"/>
      <c r="AF231" s="77" t="str">
        <f t="shared" ref="AF231" si="120">+IF(P232&gt;P231,"SUPERADA",IF(T232=T231,"EQUILIBRADA",IF(T232&lt;T231,"PARA MEJORAR")))</f>
        <v>SUPERADA</v>
      </c>
      <c r="AG231" s="109"/>
      <c r="AH231" s="109"/>
      <c r="AI231" s="109"/>
      <c r="AJ231" s="472"/>
      <c r="AK231" s="124"/>
      <c r="AP231" s="126"/>
      <c r="AQ231" s="104"/>
      <c r="AS231" s="80" t="str">
        <f t="shared" si="103"/>
        <v>MAL</v>
      </c>
    </row>
    <row r="232" spans="1:45" ht="41.25" customHeight="1" thickBot="1" x14ac:dyDescent="0.35">
      <c r="A232" s="81"/>
      <c r="B232" s="460"/>
      <c r="C232" s="461"/>
      <c r="D232" s="462"/>
      <c r="E232" s="463"/>
      <c r="F232" s="464"/>
      <c r="G232" s="465"/>
      <c r="H232" s="466"/>
      <c r="I232" s="487"/>
      <c r="J232" s="487"/>
      <c r="K232" s="468"/>
      <c r="L232" s="477"/>
      <c r="M232" s="470"/>
      <c r="N232" s="93" t="s">
        <v>52</v>
      </c>
      <c r="O232" s="95">
        <v>0.1</v>
      </c>
      <c r="P232" s="95">
        <v>0.5</v>
      </c>
      <c r="Q232" s="95">
        <v>0</v>
      </c>
      <c r="R232" s="96">
        <v>0</v>
      </c>
      <c r="S232" s="97">
        <f>SUM(O232:O232)*M231</f>
        <v>1.0000000000000002E-2</v>
      </c>
      <c r="T232" s="98">
        <f>SUM(P232:P232)*M231</f>
        <v>0.05</v>
      </c>
      <c r="U232" s="98">
        <f>SUM(Q232:Q232)*M231</f>
        <v>0</v>
      </c>
      <c r="V232" s="98">
        <f>SUM(R232:R232)*M231</f>
        <v>0</v>
      </c>
      <c r="W232" s="160">
        <f t="shared" si="106"/>
        <v>0.05</v>
      </c>
      <c r="X232" s="100"/>
      <c r="Y232" s="101"/>
      <c r="Z232" s="102"/>
      <c r="AA232" s="103"/>
      <c r="AB232" s="104"/>
      <c r="AC232" s="105"/>
      <c r="AD232" s="471"/>
      <c r="AE232" s="107"/>
      <c r="AF232" s="108"/>
      <c r="AG232" s="109"/>
      <c r="AH232" s="109"/>
      <c r="AI232" s="109"/>
      <c r="AJ232" s="472"/>
      <c r="AK232" s="124"/>
      <c r="AP232" s="126"/>
      <c r="AQ232" s="104"/>
      <c r="AS232" s="114" t="str">
        <f t="shared" si="103"/>
        <v>OK</v>
      </c>
    </row>
    <row r="233" spans="1:45" ht="30" customHeight="1" x14ac:dyDescent="0.3">
      <c r="A233" s="81"/>
      <c r="B233" s="460"/>
      <c r="C233" s="461"/>
      <c r="D233" s="462"/>
      <c r="E233" s="463"/>
      <c r="F233" s="464"/>
      <c r="G233" s="465"/>
      <c r="H233" s="466"/>
      <c r="I233" s="487"/>
      <c r="J233" s="487"/>
      <c r="K233" s="468"/>
      <c r="L233" s="476" t="s">
        <v>293</v>
      </c>
      <c r="M233" s="474">
        <v>0.1</v>
      </c>
      <c r="N233" s="127" t="s">
        <v>46</v>
      </c>
      <c r="O233" s="184">
        <v>0.25</v>
      </c>
      <c r="P233" s="184">
        <v>0.5</v>
      </c>
      <c r="Q233" s="184">
        <v>0.75</v>
      </c>
      <c r="R233" s="185">
        <v>1</v>
      </c>
      <c r="S233" s="128">
        <f>SUM(O233:O233)*M233</f>
        <v>2.5000000000000001E-2</v>
      </c>
      <c r="T233" s="129">
        <f>SUM(P233:P233)*M233</f>
        <v>0.05</v>
      </c>
      <c r="U233" s="129">
        <f>SUM(Q233:Q233)*M233</f>
        <v>7.5000000000000011E-2</v>
      </c>
      <c r="V233" s="129">
        <f>SUM(R233:R233)*M233</f>
        <v>0.1</v>
      </c>
      <c r="W233" s="186">
        <f t="shared" si="106"/>
        <v>0.1</v>
      </c>
      <c r="X233" s="100"/>
      <c r="Y233" s="101"/>
      <c r="Z233" s="102"/>
      <c r="AA233" s="103"/>
      <c r="AB233" s="104"/>
      <c r="AC233" s="105"/>
      <c r="AD233" s="475" t="s">
        <v>294</v>
      </c>
      <c r="AE233" s="76"/>
      <c r="AF233" s="77" t="str">
        <f t="shared" ref="AF233" si="121">+IF(P234&gt;P233,"SUPERADA",IF(T234=T233,"EQUILIBRADA",IF(T234&lt;T233,"PARA MEJORAR")))</f>
        <v>EQUILIBRADA</v>
      </c>
      <c r="AG233" s="109"/>
      <c r="AH233" s="109"/>
      <c r="AI233" s="109"/>
      <c r="AJ233" s="472"/>
      <c r="AK233" s="124"/>
      <c r="AP233" s="126"/>
      <c r="AQ233" s="104"/>
      <c r="AS233" s="80" t="str">
        <f t="shared" si="103"/>
        <v>MAL</v>
      </c>
    </row>
    <row r="234" spans="1:45" ht="30" customHeight="1" thickBot="1" x14ac:dyDescent="0.35">
      <c r="A234" s="81"/>
      <c r="B234" s="460"/>
      <c r="C234" s="461"/>
      <c r="D234" s="462"/>
      <c r="E234" s="463"/>
      <c r="F234" s="464"/>
      <c r="G234" s="465"/>
      <c r="H234" s="466"/>
      <c r="I234" s="487"/>
      <c r="J234" s="487"/>
      <c r="K234" s="468"/>
      <c r="L234" s="477"/>
      <c r="M234" s="470"/>
      <c r="N234" s="93" t="s">
        <v>52</v>
      </c>
      <c r="O234" s="95">
        <v>0.25</v>
      </c>
      <c r="P234" s="95">
        <v>0.5</v>
      </c>
      <c r="Q234" s="95">
        <v>0</v>
      </c>
      <c r="R234" s="96">
        <v>0</v>
      </c>
      <c r="S234" s="97">
        <f>SUM(O234:O234)*M233</f>
        <v>2.5000000000000001E-2</v>
      </c>
      <c r="T234" s="98">
        <f>SUM(P234:P234)*M233</f>
        <v>0.05</v>
      </c>
      <c r="U234" s="98">
        <f>SUM(Q234:Q234)*M233</f>
        <v>0</v>
      </c>
      <c r="V234" s="98">
        <f>SUM(R234:R234)*M233</f>
        <v>0</v>
      </c>
      <c r="W234" s="160">
        <f t="shared" si="106"/>
        <v>0.05</v>
      </c>
      <c r="X234" s="100"/>
      <c r="Y234" s="101"/>
      <c r="Z234" s="102"/>
      <c r="AA234" s="103"/>
      <c r="AB234" s="104"/>
      <c r="AC234" s="105"/>
      <c r="AD234" s="471"/>
      <c r="AE234" s="107"/>
      <c r="AF234" s="108"/>
      <c r="AG234" s="109"/>
      <c r="AH234" s="109"/>
      <c r="AI234" s="109"/>
      <c r="AJ234" s="472"/>
      <c r="AK234" s="124"/>
      <c r="AP234" s="126"/>
      <c r="AQ234" s="104"/>
      <c r="AS234" s="114" t="str">
        <f t="shared" si="103"/>
        <v>OK</v>
      </c>
    </row>
    <row r="235" spans="1:45" ht="30" customHeight="1" x14ac:dyDescent="0.3">
      <c r="A235" s="81"/>
      <c r="B235" s="460"/>
      <c r="C235" s="461"/>
      <c r="D235" s="462"/>
      <c r="E235" s="463"/>
      <c r="F235" s="464"/>
      <c r="G235" s="465"/>
      <c r="H235" s="466"/>
      <c r="I235" s="487"/>
      <c r="J235" s="487"/>
      <c r="K235" s="468"/>
      <c r="L235" s="476" t="s">
        <v>295</v>
      </c>
      <c r="M235" s="474">
        <v>0.3</v>
      </c>
      <c r="N235" s="127" t="s">
        <v>46</v>
      </c>
      <c r="O235" s="184">
        <v>0.25</v>
      </c>
      <c r="P235" s="184">
        <v>0.5</v>
      </c>
      <c r="Q235" s="184">
        <v>0.75</v>
      </c>
      <c r="R235" s="185">
        <v>1</v>
      </c>
      <c r="S235" s="128">
        <f>SUM(O235:O235)*M235</f>
        <v>7.4999999999999997E-2</v>
      </c>
      <c r="T235" s="129">
        <f>SUM(P235:P235)*M235</f>
        <v>0.15</v>
      </c>
      <c r="U235" s="129">
        <f>SUM(Q235:Q235)*M235</f>
        <v>0.22499999999999998</v>
      </c>
      <c r="V235" s="129">
        <f>SUM(R235:R235)*M235</f>
        <v>0.3</v>
      </c>
      <c r="W235" s="186">
        <f t="shared" si="106"/>
        <v>0.3</v>
      </c>
      <c r="X235" s="100"/>
      <c r="Y235" s="101"/>
      <c r="Z235" s="102"/>
      <c r="AA235" s="103"/>
      <c r="AB235" s="104"/>
      <c r="AC235" s="105"/>
      <c r="AD235" s="475" t="s">
        <v>296</v>
      </c>
      <c r="AE235" s="76"/>
      <c r="AF235" s="77" t="str">
        <f t="shared" ref="AF235" si="122">+IF(P236&gt;P235,"SUPERADA",IF(T236=T235,"EQUILIBRADA",IF(T236&lt;T235,"PARA MEJORAR")))</f>
        <v>EQUILIBRADA</v>
      </c>
      <c r="AG235" s="109"/>
      <c r="AH235" s="109"/>
      <c r="AI235" s="109"/>
      <c r="AJ235" s="472"/>
      <c r="AK235" s="124"/>
      <c r="AP235" s="126"/>
      <c r="AQ235" s="104"/>
      <c r="AS235" s="80" t="str">
        <f t="shared" si="103"/>
        <v>MAL</v>
      </c>
    </row>
    <row r="236" spans="1:45" ht="30" customHeight="1" thickBot="1" x14ac:dyDescent="0.35">
      <c r="A236" s="81"/>
      <c r="B236" s="460"/>
      <c r="C236" s="489"/>
      <c r="D236" s="490"/>
      <c r="E236" s="491"/>
      <c r="F236" s="492"/>
      <c r="G236" s="478"/>
      <c r="H236" s="479"/>
      <c r="I236" s="493"/>
      <c r="J236" s="493"/>
      <c r="K236" s="481"/>
      <c r="L236" s="494"/>
      <c r="M236" s="483"/>
      <c r="N236" s="137" t="s">
        <v>52</v>
      </c>
      <c r="O236" s="139">
        <v>0.25</v>
      </c>
      <c r="P236" s="139">
        <v>0.5</v>
      </c>
      <c r="Q236" s="139">
        <v>0</v>
      </c>
      <c r="R236" s="140">
        <v>0</v>
      </c>
      <c r="S236" s="141">
        <f>SUM(O236:O236)*M235</f>
        <v>7.4999999999999997E-2</v>
      </c>
      <c r="T236" s="142">
        <f>SUM(P236:P236)*M235</f>
        <v>0.15</v>
      </c>
      <c r="U236" s="142">
        <f>SUM(Q236:Q236)*M235</f>
        <v>0</v>
      </c>
      <c r="V236" s="142">
        <f>SUM(R236:R236)*M235</f>
        <v>0</v>
      </c>
      <c r="W236" s="169">
        <f t="shared" si="106"/>
        <v>0.15</v>
      </c>
      <c r="X236" s="144"/>
      <c r="Y236" s="145"/>
      <c r="Z236" s="146"/>
      <c r="AA236" s="147"/>
      <c r="AB236" s="148"/>
      <c r="AC236" s="105"/>
      <c r="AD236" s="484"/>
      <c r="AE236" s="107"/>
      <c r="AF236" s="108"/>
      <c r="AG236" s="150"/>
      <c r="AH236" s="150"/>
      <c r="AI236" s="109"/>
      <c r="AJ236" s="472"/>
      <c r="AK236" s="124"/>
      <c r="AP236" s="126"/>
      <c r="AQ236" s="148"/>
      <c r="AS236" s="114" t="str">
        <f t="shared" si="103"/>
        <v>OK</v>
      </c>
    </row>
    <row r="237" spans="1:45" ht="30" customHeight="1" x14ac:dyDescent="0.3">
      <c r="A237" s="81"/>
      <c r="B237" s="460"/>
      <c r="C237" s="448">
        <v>19</v>
      </c>
      <c r="D237" s="449" t="s">
        <v>297</v>
      </c>
      <c r="E237" s="450">
        <v>19</v>
      </c>
      <c r="F237" s="451" t="s">
        <v>298</v>
      </c>
      <c r="G237" s="452" t="s">
        <v>299</v>
      </c>
      <c r="H237" s="453">
        <v>31</v>
      </c>
      <c r="I237" s="454" t="s">
        <v>300</v>
      </c>
      <c r="J237" s="454" t="s">
        <v>268</v>
      </c>
      <c r="K237" s="495">
        <f>+Y237/(W237+W239+W241+W243)</f>
        <v>0.3125</v>
      </c>
      <c r="L237" s="456" t="s">
        <v>301</v>
      </c>
      <c r="M237" s="457">
        <v>0.25</v>
      </c>
      <c r="N237" s="62" t="s">
        <v>46</v>
      </c>
      <c r="O237" s="119">
        <v>0.1</v>
      </c>
      <c r="P237" s="119">
        <v>0.5</v>
      </c>
      <c r="Q237" s="119">
        <v>1</v>
      </c>
      <c r="R237" s="120">
        <v>1</v>
      </c>
      <c r="S237" s="66">
        <f>SUM(O237:O237)*M237</f>
        <v>2.5000000000000001E-2</v>
      </c>
      <c r="T237" s="67">
        <f>SUM(P237:P237)*M237</f>
        <v>0.125</v>
      </c>
      <c r="U237" s="67">
        <f>SUM(Q237:Q237)*M237</f>
        <v>0.25</v>
      </c>
      <c r="V237" s="67">
        <f>SUM(R237:R237)*M237</f>
        <v>0.25</v>
      </c>
      <c r="W237" s="155">
        <f t="shared" si="106"/>
        <v>0.25</v>
      </c>
      <c r="X237" s="69">
        <f>+S238+S240+S242+S244</f>
        <v>2.5000000000000001E-2</v>
      </c>
      <c r="Y237" s="70">
        <f>+T238+T240+T242+T244</f>
        <v>0.3125</v>
      </c>
      <c r="Z237" s="71">
        <f>+U238+U240+U242+U244</f>
        <v>0</v>
      </c>
      <c r="AA237" s="72">
        <f>+V238+V240+V242+V244</f>
        <v>0</v>
      </c>
      <c r="AB237" s="73">
        <f>+AA238+AA240+AA242+AA244</f>
        <v>0</v>
      </c>
      <c r="AC237" s="105"/>
      <c r="AD237" s="458" t="s">
        <v>302</v>
      </c>
      <c r="AE237" s="76"/>
      <c r="AF237" s="77" t="str">
        <f t="shared" ref="AF237" si="123">+IF(P238&gt;P237,"SUPERADA",IF(T238=T237,"EQUILIBRADA",IF(T238&lt;T237,"PARA MEJORAR")))</f>
        <v>EQUILIBRADA</v>
      </c>
      <c r="AG237" s="77" t="str">
        <f>IF(COUNTIF(AF237:AF244,"PARA MEJORAR")&gt;=1,"PARA MEJORAR","BIEN")</f>
        <v>BIEN</v>
      </c>
      <c r="AH237" s="77" t="str">
        <f>IF(COUNTIF(AG237:AG244,"PARA MEJORAR")&gt;=1,"PARA MEJORAR","BIEN")</f>
        <v>BIEN</v>
      </c>
      <c r="AI237" s="109"/>
      <c r="AJ237" s="472"/>
      <c r="AK237" s="111"/>
      <c r="AL237" s="112"/>
      <c r="AM237" s="112"/>
      <c r="AN237" s="112"/>
      <c r="AO237" s="112"/>
      <c r="AP237" s="113"/>
      <c r="AQ237" s="73"/>
      <c r="AS237" s="80" t="str">
        <f t="shared" si="103"/>
        <v>MAL</v>
      </c>
    </row>
    <row r="238" spans="1:45" ht="30" customHeight="1" thickBot="1" x14ac:dyDescent="0.35">
      <c r="A238" s="81"/>
      <c r="B238" s="460"/>
      <c r="C238" s="461"/>
      <c r="D238" s="462"/>
      <c r="E238" s="463"/>
      <c r="F238" s="464"/>
      <c r="G238" s="465"/>
      <c r="H238" s="466"/>
      <c r="I238" s="467"/>
      <c r="J238" s="467"/>
      <c r="K238" s="496"/>
      <c r="L238" s="469"/>
      <c r="M238" s="470"/>
      <c r="N238" s="93" t="s">
        <v>52</v>
      </c>
      <c r="O238" s="95">
        <v>0.1</v>
      </c>
      <c r="P238" s="95">
        <v>0.5</v>
      </c>
      <c r="Q238" s="95">
        <v>0</v>
      </c>
      <c r="R238" s="96">
        <v>0</v>
      </c>
      <c r="S238" s="97">
        <f>SUM(O238:O238)*M237</f>
        <v>2.5000000000000001E-2</v>
      </c>
      <c r="T238" s="98">
        <f>SUM(P238:P238)*M237</f>
        <v>0.125</v>
      </c>
      <c r="U238" s="98">
        <f>SUM(Q238:Q238)*M237</f>
        <v>0</v>
      </c>
      <c r="V238" s="98">
        <f>SUM(R238:R238)*M237</f>
        <v>0</v>
      </c>
      <c r="W238" s="160">
        <f t="shared" si="106"/>
        <v>0.125</v>
      </c>
      <c r="X238" s="100"/>
      <c r="Y238" s="101"/>
      <c r="Z238" s="102"/>
      <c r="AA238" s="103"/>
      <c r="AB238" s="104"/>
      <c r="AC238" s="105"/>
      <c r="AD238" s="488"/>
      <c r="AE238" s="107"/>
      <c r="AF238" s="108"/>
      <c r="AG238" s="109"/>
      <c r="AH238" s="109"/>
      <c r="AI238" s="109"/>
      <c r="AJ238" s="472"/>
      <c r="AK238" s="124"/>
      <c r="AP238" s="126"/>
      <c r="AQ238" s="104"/>
      <c r="AS238" s="114" t="str">
        <f t="shared" si="103"/>
        <v>OK</v>
      </c>
    </row>
    <row r="239" spans="1:45" ht="30" customHeight="1" x14ac:dyDescent="0.3">
      <c r="A239" s="81"/>
      <c r="B239" s="460"/>
      <c r="C239" s="461"/>
      <c r="D239" s="462"/>
      <c r="E239" s="463"/>
      <c r="F239" s="464"/>
      <c r="G239" s="465"/>
      <c r="H239" s="466"/>
      <c r="I239" s="467"/>
      <c r="J239" s="467"/>
      <c r="K239" s="496"/>
      <c r="L239" s="473" t="s">
        <v>303</v>
      </c>
      <c r="M239" s="474">
        <v>0.25</v>
      </c>
      <c r="N239" s="127" t="s">
        <v>46</v>
      </c>
      <c r="O239" s="184">
        <v>0</v>
      </c>
      <c r="P239" s="184">
        <v>0.25</v>
      </c>
      <c r="Q239" s="184">
        <v>0.5</v>
      </c>
      <c r="R239" s="185">
        <v>1</v>
      </c>
      <c r="S239" s="128">
        <f>SUM(O239:O239)*M239</f>
        <v>0</v>
      </c>
      <c r="T239" s="129">
        <f>SUM(P239:P239)*M239</f>
        <v>6.25E-2</v>
      </c>
      <c r="U239" s="129">
        <f>SUM(Q239:Q239)*M239</f>
        <v>0.125</v>
      </c>
      <c r="V239" s="129">
        <f>SUM(R239:R239)*M239</f>
        <v>0.25</v>
      </c>
      <c r="W239" s="186">
        <f t="shared" si="106"/>
        <v>0.25</v>
      </c>
      <c r="X239" s="100"/>
      <c r="Y239" s="101"/>
      <c r="Z239" s="102"/>
      <c r="AA239" s="103"/>
      <c r="AB239" s="104"/>
      <c r="AC239" s="105"/>
      <c r="AD239" s="488"/>
      <c r="AE239" s="76"/>
      <c r="AF239" s="77" t="str">
        <f t="shared" ref="AF239" si="124">+IF(P240&gt;P239,"SUPERADA",IF(T240=T239,"EQUILIBRADA",IF(T240&lt;T239,"PARA MEJORAR")))</f>
        <v>EQUILIBRADA</v>
      </c>
      <c r="AG239" s="109"/>
      <c r="AH239" s="109"/>
      <c r="AI239" s="109"/>
      <c r="AJ239" s="472"/>
      <c r="AK239" s="124"/>
      <c r="AP239" s="126"/>
      <c r="AQ239" s="104"/>
      <c r="AS239" s="80" t="str">
        <f t="shared" si="103"/>
        <v>MAL</v>
      </c>
    </row>
    <row r="240" spans="1:45" ht="30" customHeight="1" thickBot="1" x14ac:dyDescent="0.35">
      <c r="A240" s="81"/>
      <c r="B240" s="460"/>
      <c r="C240" s="461"/>
      <c r="D240" s="462"/>
      <c r="E240" s="463"/>
      <c r="F240" s="464"/>
      <c r="G240" s="465"/>
      <c r="H240" s="466"/>
      <c r="I240" s="467"/>
      <c r="J240" s="467"/>
      <c r="K240" s="496"/>
      <c r="L240" s="469"/>
      <c r="M240" s="470"/>
      <c r="N240" s="93" t="s">
        <v>52</v>
      </c>
      <c r="O240" s="95">
        <v>0</v>
      </c>
      <c r="P240" s="95">
        <v>0.25</v>
      </c>
      <c r="Q240" s="95">
        <v>0</v>
      </c>
      <c r="R240" s="96">
        <v>0</v>
      </c>
      <c r="S240" s="97">
        <f>SUM(O240:O240)*M239</f>
        <v>0</v>
      </c>
      <c r="T240" s="98">
        <f>SUM(P240:P240)*M239</f>
        <v>6.25E-2</v>
      </c>
      <c r="U240" s="98">
        <f>SUM(Q240:Q240)*M239</f>
        <v>0</v>
      </c>
      <c r="V240" s="98">
        <f>SUM(R240:R240)*M239</f>
        <v>0</v>
      </c>
      <c r="W240" s="160">
        <f t="shared" si="106"/>
        <v>6.25E-2</v>
      </c>
      <c r="X240" s="100"/>
      <c r="Y240" s="101"/>
      <c r="Z240" s="102"/>
      <c r="AA240" s="103"/>
      <c r="AB240" s="104"/>
      <c r="AC240" s="105"/>
      <c r="AD240" s="488"/>
      <c r="AE240" s="107"/>
      <c r="AF240" s="108"/>
      <c r="AG240" s="109"/>
      <c r="AH240" s="109"/>
      <c r="AI240" s="109"/>
      <c r="AJ240" s="472"/>
      <c r="AK240" s="124"/>
      <c r="AP240" s="126"/>
      <c r="AQ240" s="104"/>
      <c r="AS240" s="114" t="str">
        <f t="shared" si="103"/>
        <v>OK</v>
      </c>
    </row>
    <row r="241" spans="1:45" ht="30" customHeight="1" x14ac:dyDescent="0.3">
      <c r="A241" s="81"/>
      <c r="B241" s="460"/>
      <c r="C241" s="461"/>
      <c r="D241" s="462"/>
      <c r="E241" s="463"/>
      <c r="F241" s="464"/>
      <c r="G241" s="465"/>
      <c r="H241" s="466"/>
      <c r="I241" s="467"/>
      <c r="J241" s="467"/>
      <c r="K241" s="496"/>
      <c r="L241" s="473" t="s">
        <v>304</v>
      </c>
      <c r="M241" s="474">
        <v>0.25</v>
      </c>
      <c r="N241" s="127" t="s">
        <v>46</v>
      </c>
      <c r="O241" s="184">
        <v>0</v>
      </c>
      <c r="P241" s="184">
        <v>0.25</v>
      </c>
      <c r="Q241" s="184">
        <v>0.5</v>
      </c>
      <c r="R241" s="185">
        <v>1</v>
      </c>
      <c r="S241" s="128">
        <f>SUM(O241:O241)*M241</f>
        <v>0</v>
      </c>
      <c r="T241" s="129">
        <f>SUM(P241:P241)*M241</f>
        <v>6.25E-2</v>
      </c>
      <c r="U241" s="129">
        <f>SUM(Q241:Q241)*M241</f>
        <v>0.125</v>
      </c>
      <c r="V241" s="129">
        <f>SUM(R241:R241)*M241</f>
        <v>0.25</v>
      </c>
      <c r="W241" s="186">
        <f t="shared" si="106"/>
        <v>0.25</v>
      </c>
      <c r="X241" s="100"/>
      <c r="Y241" s="101"/>
      <c r="Z241" s="102"/>
      <c r="AA241" s="103"/>
      <c r="AB241" s="104"/>
      <c r="AC241" s="105"/>
      <c r="AD241" s="488"/>
      <c r="AE241" s="76"/>
      <c r="AF241" s="77" t="str">
        <f t="shared" ref="AF241" si="125">+IF(P242&gt;P241,"SUPERADA",IF(T242=T241,"EQUILIBRADA",IF(T242&lt;T241,"PARA MEJORAR")))</f>
        <v>EQUILIBRADA</v>
      </c>
      <c r="AG241" s="109"/>
      <c r="AH241" s="109"/>
      <c r="AI241" s="109"/>
      <c r="AJ241" s="472"/>
      <c r="AK241" s="124"/>
      <c r="AP241" s="126"/>
      <c r="AQ241" s="104"/>
      <c r="AS241" s="80" t="str">
        <f t="shared" si="103"/>
        <v>MAL</v>
      </c>
    </row>
    <row r="242" spans="1:45" ht="30" customHeight="1" thickBot="1" x14ac:dyDescent="0.35">
      <c r="A242" s="81"/>
      <c r="B242" s="460"/>
      <c r="C242" s="461"/>
      <c r="D242" s="462"/>
      <c r="E242" s="463"/>
      <c r="F242" s="464"/>
      <c r="G242" s="465"/>
      <c r="H242" s="466"/>
      <c r="I242" s="467"/>
      <c r="J242" s="467"/>
      <c r="K242" s="496"/>
      <c r="L242" s="469"/>
      <c r="M242" s="470"/>
      <c r="N242" s="93" t="s">
        <v>52</v>
      </c>
      <c r="O242" s="95">
        <v>0</v>
      </c>
      <c r="P242" s="95">
        <v>0.25</v>
      </c>
      <c r="Q242" s="95">
        <v>0</v>
      </c>
      <c r="R242" s="96">
        <v>0</v>
      </c>
      <c r="S242" s="97">
        <f>SUM(O242:O242)*M241</f>
        <v>0</v>
      </c>
      <c r="T242" s="98">
        <f>SUM(P242:P242)*M241</f>
        <v>6.25E-2</v>
      </c>
      <c r="U242" s="98">
        <f>SUM(Q242:Q242)*M241</f>
        <v>0</v>
      </c>
      <c r="V242" s="98">
        <f>SUM(R242:R242)*M241</f>
        <v>0</v>
      </c>
      <c r="W242" s="160">
        <f t="shared" si="106"/>
        <v>6.25E-2</v>
      </c>
      <c r="X242" s="100"/>
      <c r="Y242" s="101"/>
      <c r="Z242" s="102"/>
      <c r="AA242" s="103"/>
      <c r="AB242" s="104"/>
      <c r="AC242" s="105"/>
      <c r="AD242" s="488"/>
      <c r="AE242" s="107"/>
      <c r="AF242" s="108"/>
      <c r="AG242" s="109"/>
      <c r="AH242" s="109"/>
      <c r="AI242" s="109"/>
      <c r="AJ242" s="472"/>
      <c r="AK242" s="124"/>
      <c r="AP242" s="126"/>
      <c r="AQ242" s="104"/>
      <c r="AS242" s="114" t="str">
        <f t="shared" si="103"/>
        <v>OK</v>
      </c>
    </row>
    <row r="243" spans="1:45" ht="30" customHeight="1" x14ac:dyDescent="0.3">
      <c r="A243" s="81"/>
      <c r="B243" s="460"/>
      <c r="C243" s="461"/>
      <c r="D243" s="462"/>
      <c r="E243" s="463"/>
      <c r="F243" s="464"/>
      <c r="G243" s="465"/>
      <c r="H243" s="466"/>
      <c r="I243" s="467"/>
      <c r="J243" s="467"/>
      <c r="K243" s="496"/>
      <c r="L243" s="473" t="s">
        <v>305</v>
      </c>
      <c r="M243" s="474">
        <v>0.25</v>
      </c>
      <c r="N243" s="127" t="s">
        <v>46</v>
      </c>
      <c r="O243" s="184">
        <v>0</v>
      </c>
      <c r="P243" s="184">
        <v>0.25</v>
      </c>
      <c r="Q243" s="184">
        <v>0.5</v>
      </c>
      <c r="R243" s="185">
        <v>1</v>
      </c>
      <c r="S243" s="128">
        <f>SUM(O243:O243)*M243</f>
        <v>0</v>
      </c>
      <c r="T243" s="129">
        <f>SUM(P243:P243)*M243</f>
        <v>6.25E-2</v>
      </c>
      <c r="U243" s="129">
        <f>SUM(Q243:Q243)*M243</f>
        <v>0.125</v>
      </c>
      <c r="V243" s="129">
        <f>SUM(R243:R243)*M243</f>
        <v>0.25</v>
      </c>
      <c r="W243" s="186">
        <f t="shared" si="106"/>
        <v>0.25</v>
      </c>
      <c r="X243" s="100"/>
      <c r="Y243" s="101"/>
      <c r="Z243" s="102"/>
      <c r="AA243" s="103"/>
      <c r="AB243" s="104"/>
      <c r="AC243" s="105"/>
      <c r="AD243" s="488"/>
      <c r="AE243" s="76"/>
      <c r="AF243" s="77" t="str">
        <f t="shared" ref="AF243" si="126">+IF(P244&gt;P243,"SUPERADA",IF(T244=T243,"EQUILIBRADA",IF(T244&lt;T243,"PARA MEJORAR")))</f>
        <v>EQUILIBRADA</v>
      </c>
      <c r="AG243" s="109"/>
      <c r="AH243" s="109"/>
      <c r="AI243" s="109"/>
      <c r="AJ243" s="472"/>
      <c r="AK243" s="124"/>
      <c r="AP243" s="126"/>
      <c r="AQ243" s="104"/>
      <c r="AS243" s="80" t="str">
        <f t="shared" si="103"/>
        <v>MAL</v>
      </c>
    </row>
    <row r="244" spans="1:45" ht="30" customHeight="1" thickBot="1" x14ac:dyDescent="0.35">
      <c r="A244" s="81"/>
      <c r="B244" s="460"/>
      <c r="C244" s="489"/>
      <c r="D244" s="490"/>
      <c r="E244" s="491"/>
      <c r="F244" s="492"/>
      <c r="G244" s="478"/>
      <c r="H244" s="479"/>
      <c r="I244" s="480"/>
      <c r="J244" s="480"/>
      <c r="K244" s="497"/>
      <c r="L244" s="482"/>
      <c r="M244" s="483"/>
      <c r="N244" s="137" t="s">
        <v>52</v>
      </c>
      <c r="O244" s="139">
        <v>0</v>
      </c>
      <c r="P244" s="139">
        <v>0.25</v>
      </c>
      <c r="Q244" s="139">
        <v>0</v>
      </c>
      <c r="R244" s="140">
        <v>0</v>
      </c>
      <c r="S244" s="141">
        <f>SUM(O244:O244)*M243</f>
        <v>0</v>
      </c>
      <c r="T244" s="142">
        <f>SUM(P244:P244)*M243</f>
        <v>6.25E-2</v>
      </c>
      <c r="U244" s="142">
        <f>SUM(Q244:Q244)*M243</f>
        <v>0</v>
      </c>
      <c r="V244" s="142">
        <f>SUM(R244:R244)*M243</f>
        <v>0</v>
      </c>
      <c r="W244" s="169">
        <f t="shared" si="106"/>
        <v>6.25E-2</v>
      </c>
      <c r="X244" s="144"/>
      <c r="Y244" s="145"/>
      <c r="Z244" s="146"/>
      <c r="AA244" s="147"/>
      <c r="AB244" s="148"/>
      <c r="AC244" s="105"/>
      <c r="AD244" s="484"/>
      <c r="AE244" s="107"/>
      <c r="AF244" s="108"/>
      <c r="AG244" s="150"/>
      <c r="AH244" s="150"/>
      <c r="AI244" s="109"/>
      <c r="AJ244" s="472"/>
      <c r="AK244" s="124"/>
      <c r="AP244" s="126"/>
      <c r="AQ244" s="148"/>
      <c r="AS244" s="114" t="str">
        <f t="shared" si="103"/>
        <v>OK</v>
      </c>
    </row>
    <row r="245" spans="1:45" ht="30" customHeight="1" x14ac:dyDescent="0.3">
      <c r="A245" s="81"/>
      <c r="B245" s="460"/>
      <c r="C245" s="448">
        <v>20</v>
      </c>
      <c r="D245" s="449" t="s">
        <v>306</v>
      </c>
      <c r="E245" s="450">
        <v>20</v>
      </c>
      <c r="F245" s="449" t="s">
        <v>307</v>
      </c>
      <c r="G245" s="452" t="s">
        <v>308</v>
      </c>
      <c r="H245" s="453">
        <v>32</v>
      </c>
      <c r="I245" s="485" t="s">
        <v>309</v>
      </c>
      <c r="J245" s="485" t="s">
        <v>268</v>
      </c>
      <c r="K245" s="495">
        <f>+Y245/(W245+W247+W249+W251)</f>
        <v>0.41249999999999998</v>
      </c>
      <c r="L245" s="486" t="s">
        <v>310</v>
      </c>
      <c r="M245" s="457">
        <v>0.35</v>
      </c>
      <c r="N245" s="62" t="s">
        <v>46</v>
      </c>
      <c r="O245" s="64">
        <v>0.25</v>
      </c>
      <c r="P245" s="64">
        <v>0.5</v>
      </c>
      <c r="Q245" s="64">
        <v>0.75</v>
      </c>
      <c r="R245" s="65">
        <v>1</v>
      </c>
      <c r="S245" s="66">
        <f>SUM(O245:O245)*M245</f>
        <v>8.7499999999999994E-2</v>
      </c>
      <c r="T245" s="67">
        <f>SUM(P245:P245)*M245</f>
        <v>0.17499999999999999</v>
      </c>
      <c r="U245" s="67">
        <f>SUM(Q245:Q245)*M245</f>
        <v>0.26249999999999996</v>
      </c>
      <c r="V245" s="67">
        <f>SUM(R245:R245)*M245</f>
        <v>0.35</v>
      </c>
      <c r="W245" s="155">
        <f t="shared" si="106"/>
        <v>0.35</v>
      </c>
      <c r="X245" s="69">
        <f>+S246+S250+S252+S248</f>
        <v>0.25</v>
      </c>
      <c r="Y245" s="70">
        <f>+T246+T250+T252+T248</f>
        <v>0.41249999999999998</v>
      </c>
      <c r="Z245" s="71">
        <f>+U246+U250+U252+U248</f>
        <v>0</v>
      </c>
      <c r="AA245" s="72">
        <f>+V246+V250+V252+V248</f>
        <v>0</v>
      </c>
      <c r="AB245" s="73">
        <f>+AA246+AA250+AA252</f>
        <v>0</v>
      </c>
      <c r="AC245" s="105"/>
      <c r="AD245" s="458" t="s">
        <v>311</v>
      </c>
      <c r="AE245" s="76"/>
      <c r="AF245" s="77" t="str">
        <f t="shared" ref="AF245" si="127">+IF(P246&gt;P245,"SUPERADA",IF(T246=T245,"EQUILIBRADA",IF(T246&lt;T245,"PARA MEJORAR")))</f>
        <v>EQUILIBRADA</v>
      </c>
      <c r="AG245" s="77" t="str">
        <f>IF(COUNTIF(AF245:AF252,"PARA MEJORAR")&gt;=1,"PARA MEJORAR","BIEN")</f>
        <v>BIEN</v>
      </c>
      <c r="AH245" s="77" t="str">
        <f>IF(COUNTIF(AG245:AG262,"PARA MEJORAR")&gt;=1,"PARA MEJORAR","BIEN")</f>
        <v>PARA MEJORAR</v>
      </c>
      <c r="AI245" s="109"/>
      <c r="AJ245" s="472"/>
      <c r="AK245" s="111"/>
      <c r="AL245" s="112"/>
      <c r="AM245" s="112"/>
      <c r="AN245" s="112"/>
      <c r="AO245" s="112"/>
      <c r="AP245" s="113"/>
      <c r="AQ245" s="73"/>
      <c r="AS245" s="80" t="str">
        <f t="shared" si="103"/>
        <v>MAL</v>
      </c>
    </row>
    <row r="246" spans="1:45" ht="30" customHeight="1" thickBot="1" x14ac:dyDescent="0.35">
      <c r="A246" s="81"/>
      <c r="B246" s="460"/>
      <c r="C246" s="461"/>
      <c r="D246" s="462"/>
      <c r="E246" s="463"/>
      <c r="F246" s="462"/>
      <c r="G246" s="465"/>
      <c r="H246" s="466"/>
      <c r="I246" s="487"/>
      <c r="J246" s="498"/>
      <c r="K246" s="496"/>
      <c r="L246" s="477"/>
      <c r="M246" s="470"/>
      <c r="N246" s="93" t="s">
        <v>52</v>
      </c>
      <c r="O246" s="95">
        <v>0.25</v>
      </c>
      <c r="P246" s="95">
        <v>0.5</v>
      </c>
      <c r="Q246" s="95">
        <v>0</v>
      </c>
      <c r="R246" s="96">
        <v>0</v>
      </c>
      <c r="S246" s="97">
        <f>SUM(O246:O246)*M245</f>
        <v>8.7499999999999994E-2</v>
      </c>
      <c r="T246" s="98">
        <f>SUM(P246:P246)*M245</f>
        <v>0.17499999999999999</v>
      </c>
      <c r="U246" s="98">
        <f>SUM(Q246:Q246)*M245</f>
        <v>0</v>
      </c>
      <c r="V246" s="98">
        <f>SUM(R246:R246)*M245</f>
        <v>0</v>
      </c>
      <c r="W246" s="160">
        <f t="shared" si="106"/>
        <v>0.17499999999999999</v>
      </c>
      <c r="X246" s="100"/>
      <c r="Y246" s="101"/>
      <c r="Z246" s="102"/>
      <c r="AA246" s="103"/>
      <c r="AB246" s="104"/>
      <c r="AC246" s="105"/>
      <c r="AD246" s="471"/>
      <c r="AE246" s="107"/>
      <c r="AF246" s="108"/>
      <c r="AG246" s="109"/>
      <c r="AH246" s="109"/>
      <c r="AI246" s="109"/>
      <c r="AJ246" s="472"/>
      <c r="AK246" s="124"/>
      <c r="AP246" s="126"/>
      <c r="AQ246" s="104"/>
      <c r="AS246" s="114" t="str">
        <f t="shared" si="103"/>
        <v>OK</v>
      </c>
    </row>
    <row r="247" spans="1:45" ht="30" customHeight="1" x14ac:dyDescent="0.3">
      <c r="A247" s="81"/>
      <c r="B247" s="460"/>
      <c r="C247" s="461"/>
      <c r="D247" s="462"/>
      <c r="E247" s="463"/>
      <c r="F247" s="462"/>
      <c r="G247" s="465"/>
      <c r="H247" s="466"/>
      <c r="I247" s="487"/>
      <c r="J247" s="499" t="s">
        <v>268</v>
      </c>
      <c r="K247" s="496"/>
      <c r="L247" s="476" t="s">
        <v>312</v>
      </c>
      <c r="M247" s="474">
        <v>0.35</v>
      </c>
      <c r="N247" s="127" t="s">
        <v>46</v>
      </c>
      <c r="O247" s="184">
        <v>0.15</v>
      </c>
      <c r="P247" s="184">
        <v>0.25</v>
      </c>
      <c r="Q247" s="184">
        <v>0.7</v>
      </c>
      <c r="R247" s="185">
        <v>1</v>
      </c>
      <c r="S247" s="128">
        <f>SUM(O247:O247)*M247</f>
        <v>5.2499999999999998E-2</v>
      </c>
      <c r="T247" s="129">
        <f>SUM(P247:P247)*M247</f>
        <v>8.7499999999999994E-2</v>
      </c>
      <c r="U247" s="129">
        <f>SUM(Q247:Q247)*M247</f>
        <v>0.24499999999999997</v>
      </c>
      <c r="V247" s="129">
        <f>SUM(R247:R247)*M247</f>
        <v>0.35</v>
      </c>
      <c r="W247" s="186">
        <f>MAX(S247:V247)</f>
        <v>0.35</v>
      </c>
      <c r="X247" s="100"/>
      <c r="Y247" s="101"/>
      <c r="Z247" s="102"/>
      <c r="AA247" s="103"/>
      <c r="AB247" s="104"/>
      <c r="AC247" s="105"/>
      <c r="AD247" s="475" t="s">
        <v>313</v>
      </c>
      <c r="AE247" s="76"/>
      <c r="AF247" s="77" t="str">
        <f t="shared" ref="AF247" si="128">+IF(P248&gt;P247,"SUPERADA",IF(T248=T247,"EQUILIBRADA",IF(T248&lt;T247,"PARA MEJORAR")))</f>
        <v>EQUILIBRADA</v>
      </c>
      <c r="AG247" s="109"/>
      <c r="AH247" s="109"/>
      <c r="AI247" s="109"/>
      <c r="AJ247" s="472"/>
      <c r="AK247" s="124"/>
      <c r="AP247" s="126"/>
      <c r="AQ247" s="104"/>
      <c r="AS247" s="80" t="str">
        <f t="shared" si="103"/>
        <v>MAL</v>
      </c>
    </row>
    <row r="248" spans="1:45" ht="33.75" customHeight="1" thickBot="1" x14ac:dyDescent="0.35">
      <c r="A248" s="81"/>
      <c r="B248" s="460"/>
      <c r="C248" s="461"/>
      <c r="D248" s="462"/>
      <c r="E248" s="463"/>
      <c r="F248" s="462"/>
      <c r="G248" s="465"/>
      <c r="H248" s="466"/>
      <c r="I248" s="487"/>
      <c r="J248" s="498"/>
      <c r="K248" s="496"/>
      <c r="L248" s="477"/>
      <c r="M248" s="470"/>
      <c r="N248" s="93" t="s">
        <v>52</v>
      </c>
      <c r="O248" s="95">
        <v>0.25</v>
      </c>
      <c r="P248" s="95">
        <v>0.25</v>
      </c>
      <c r="Q248" s="95">
        <v>0</v>
      </c>
      <c r="R248" s="96">
        <v>0</v>
      </c>
      <c r="S248" s="97">
        <f>SUM(O248:O248)*M247</f>
        <v>8.7499999999999994E-2</v>
      </c>
      <c r="T248" s="98">
        <f>SUM(P248:P248)*M247</f>
        <v>8.7499999999999994E-2</v>
      </c>
      <c r="U248" s="98">
        <f>SUM(Q248:Q248)*M247</f>
        <v>0</v>
      </c>
      <c r="V248" s="98">
        <f>SUM(R248:R248)*M247</f>
        <v>0</v>
      </c>
      <c r="W248" s="160">
        <f>MAX(S248:V248)</f>
        <v>8.7499999999999994E-2</v>
      </c>
      <c r="X248" s="100"/>
      <c r="Y248" s="101"/>
      <c r="Z248" s="102"/>
      <c r="AA248" s="103"/>
      <c r="AB248" s="104"/>
      <c r="AC248" s="105"/>
      <c r="AD248" s="471"/>
      <c r="AE248" s="107"/>
      <c r="AF248" s="108"/>
      <c r="AG248" s="109"/>
      <c r="AH248" s="109"/>
      <c r="AI248" s="109"/>
      <c r="AJ248" s="472"/>
      <c r="AK248" s="124"/>
      <c r="AP248" s="126"/>
      <c r="AQ248" s="104"/>
      <c r="AS248" s="114" t="str">
        <f t="shared" si="103"/>
        <v>OK</v>
      </c>
    </row>
    <row r="249" spans="1:45" ht="30" customHeight="1" x14ac:dyDescent="0.3">
      <c r="A249" s="81"/>
      <c r="B249" s="460"/>
      <c r="C249" s="461"/>
      <c r="D249" s="462"/>
      <c r="E249" s="463"/>
      <c r="F249" s="462"/>
      <c r="G249" s="465"/>
      <c r="H249" s="466"/>
      <c r="I249" s="487"/>
      <c r="J249" s="499" t="s">
        <v>268</v>
      </c>
      <c r="K249" s="496"/>
      <c r="L249" s="476" t="s">
        <v>314</v>
      </c>
      <c r="M249" s="474">
        <v>0.15</v>
      </c>
      <c r="N249" s="127" t="s">
        <v>46</v>
      </c>
      <c r="O249" s="184">
        <v>0.25</v>
      </c>
      <c r="P249" s="184">
        <v>0.5</v>
      </c>
      <c r="Q249" s="184">
        <v>0.75</v>
      </c>
      <c r="R249" s="185">
        <v>1</v>
      </c>
      <c r="S249" s="128">
        <f>SUM(O249:O249)*M249</f>
        <v>3.7499999999999999E-2</v>
      </c>
      <c r="T249" s="129">
        <f>SUM(P249:P249)*M249</f>
        <v>7.4999999999999997E-2</v>
      </c>
      <c r="U249" s="129">
        <f>SUM(Q249:Q249)*M249</f>
        <v>0.11249999999999999</v>
      </c>
      <c r="V249" s="129">
        <f>SUM(R249:R249)*M249</f>
        <v>0.15</v>
      </c>
      <c r="W249" s="186">
        <f t="shared" si="106"/>
        <v>0.15</v>
      </c>
      <c r="X249" s="100"/>
      <c r="Y249" s="101"/>
      <c r="Z249" s="102"/>
      <c r="AA249" s="103"/>
      <c r="AB249" s="104"/>
      <c r="AC249" s="105"/>
      <c r="AD249" s="475" t="s">
        <v>315</v>
      </c>
      <c r="AE249" s="76"/>
      <c r="AF249" s="77" t="str">
        <f t="shared" ref="AF249" si="129">+IF(P250&gt;P249,"SUPERADA",IF(T250=T249,"EQUILIBRADA",IF(T250&lt;T249,"PARA MEJORAR")))</f>
        <v>EQUILIBRADA</v>
      </c>
      <c r="AG249" s="109"/>
      <c r="AH249" s="109"/>
      <c r="AI249" s="109"/>
      <c r="AJ249" s="472"/>
      <c r="AK249" s="124"/>
      <c r="AP249" s="126"/>
      <c r="AQ249" s="104"/>
      <c r="AS249" s="80" t="str">
        <f t="shared" si="103"/>
        <v>MAL</v>
      </c>
    </row>
    <row r="250" spans="1:45" ht="30" customHeight="1" thickBot="1" x14ac:dyDescent="0.35">
      <c r="A250" s="81"/>
      <c r="B250" s="460"/>
      <c r="C250" s="461"/>
      <c r="D250" s="462"/>
      <c r="E250" s="463"/>
      <c r="F250" s="462"/>
      <c r="G250" s="465"/>
      <c r="H250" s="466"/>
      <c r="I250" s="487"/>
      <c r="J250" s="498"/>
      <c r="K250" s="496"/>
      <c r="L250" s="477"/>
      <c r="M250" s="470"/>
      <c r="N250" s="93" t="s">
        <v>52</v>
      </c>
      <c r="O250" s="95">
        <v>0.25</v>
      </c>
      <c r="P250" s="95">
        <v>0.5</v>
      </c>
      <c r="Q250" s="95">
        <v>0</v>
      </c>
      <c r="R250" s="96">
        <v>0</v>
      </c>
      <c r="S250" s="97">
        <f>SUM(O250:O250)*M249</f>
        <v>3.7499999999999999E-2</v>
      </c>
      <c r="T250" s="98">
        <f>SUM(P250:P250)*M249</f>
        <v>7.4999999999999997E-2</v>
      </c>
      <c r="U250" s="98">
        <f>SUM(Q250:Q250)*M249</f>
        <v>0</v>
      </c>
      <c r="V250" s="98">
        <f>SUM(R250:R250)*M249</f>
        <v>0</v>
      </c>
      <c r="W250" s="160">
        <f t="shared" si="106"/>
        <v>7.4999999999999997E-2</v>
      </c>
      <c r="X250" s="100"/>
      <c r="Y250" s="101"/>
      <c r="Z250" s="102"/>
      <c r="AA250" s="103"/>
      <c r="AB250" s="104"/>
      <c r="AC250" s="105"/>
      <c r="AD250" s="488"/>
      <c r="AE250" s="107"/>
      <c r="AF250" s="108"/>
      <c r="AG250" s="109"/>
      <c r="AH250" s="109"/>
      <c r="AI250" s="109"/>
      <c r="AJ250" s="472"/>
      <c r="AK250" s="124"/>
      <c r="AP250" s="126"/>
      <c r="AQ250" s="104"/>
      <c r="AS250" s="114" t="str">
        <f t="shared" si="103"/>
        <v>OK</v>
      </c>
    </row>
    <row r="251" spans="1:45" ht="30" customHeight="1" x14ac:dyDescent="0.3">
      <c r="A251" s="81"/>
      <c r="B251" s="460"/>
      <c r="C251" s="461"/>
      <c r="D251" s="462"/>
      <c r="E251" s="463"/>
      <c r="F251" s="462"/>
      <c r="G251" s="465"/>
      <c r="H251" s="466"/>
      <c r="I251" s="487"/>
      <c r="J251" s="499" t="s">
        <v>268</v>
      </c>
      <c r="K251" s="496"/>
      <c r="L251" s="476" t="s">
        <v>316</v>
      </c>
      <c r="M251" s="474">
        <v>0.15</v>
      </c>
      <c r="N251" s="127" t="s">
        <v>46</v>
      </c>
      <c r="O251" s="184">
        <v>0.25</v>
      </c>
      <c r="P251" s="184">
        <v>0.5</v>
      </c>
      <c r="Q251" s="184">
        <v>0.75</v>
      </c>
      <c r="R251" s="185">
        <v>1</v>
      </c>
      <c r="S251" s="128">
        <f>SUM(O251:O251)*M251</f>
        <v>3.7499999999999999E-2</v>
      </c>
      <c r="T251" s="129">
        <f>SUM(P251:P251)*M251</f>
        <v>7.4999999999999997E-2</v>
      </c>
      <c r="U251" s="129">
        <f>SUM(Q251:Q251)*M251</f>
        <v>0.11249999999999999</v>
      </c>
      <c r="V251" s="129">
        <f>SUM(R251:R251)*M251</f>
        <v>0.15</v>
      </c>
      <c r="W251" s="186">
        <f t="shared" si="106"/>
        <v>0.15</v>
      </c>
      <c r="X251" s="100"/>
      <c r="Y251" s="101"/>
      <c r="Z251" s="102"/>
      <c r="AA251" s="103"/>
      <c r="AB251" s="104"/>
      <c r="AC251" s="105"/>
      <c r="AD251" s="488"/>
      <c r="AE251" s="76"/>
      <c r="AF251" s="77" t="str">
        <f t="shared" ref="AF251" si="130">+IF(P252&gt;P251,"SUPERADA",IF(T252=T251,"EQUILIBRADA",IF(T252&lt;T251,"PARA MEJORAR")))</f>
        <v>EQUILIBRADA</v>
      </c>
      <c r="AG251" s="109"/>
      <c r="AH251" s="109"/>
      <c r="AI251" s="109"/>
      <c r="AJ251" s="472"/>
      <c r="AK251" s="124"/>
      <c r="AP251" s="126"/>
      <c r="AQ251" s="104"/>
      <c r="AS251" s="80" t="str">
        <f t="shared" si="103"/>
        <v>MAL</v>
      </c>
    </row>
    <row r="252" spans="1:45" ht="30" customHeight="1" thickBot="1" x14ac:dyDescent="0.35">
      <c r="A252" s="81"/>
      <c r="B252" s="460"/>
      <c r="C252" s="461"/>
      <c r="D252" s="462"/>
      <c r="E252" s="463"/>
      <c r="F252" s="462"/>
      <c r="G252" s="478"/>
      <c r="H252" s="479"/>
      <c r="I252" s="493"/>
      <c r="J252" s="493"/>
      <c r="K252" s="497"/>
      <c r="L252" s="494"/>
      <c r="M252" s="483"/>
      <c r="N252" s="137" t="s">
        <v>52</v>
      </c>
      <c r="O252" s="139">
        <v>0.25</v>
      </c>
      <c r="P252" s="139">
        <v>0.5</v>
      </c>
      <c r="Q252" s="139">
        <v>0</v>
      </c>
      <c r="R252" s="140">
        <v>0</v>
      </c>
      <c r="S252" s="141">
        <f>SUM(O252:O252)*M251</f>
        <v>3.7499999999999999E-2</v>
      </c>
      <c r="T252" s="142">
        <f>SUM(P252:P252)*M251</f>
        <v>7.4999999999999997E-2</v>
      </c>
      <c r="U252" s="142">
        <f>SUM(Q252:Q252)*M251</f>
        <v>0</v>
      </c>
      <c r="V252" s="142">
        <f>SUM(R252:R252)*M251</f>
        <v>0</v>
      </c>
      <c r="W252" s="169">
        <f t="shared" si="106"/>
        <v>7.4999999999999997E-2</v>
      </c>
      <c r="X252" s="144"/>
      <c r="Y252" s="145"/>
      <c r="Z252" s="146"/>
      <c r="AA252" s="147"/>
      <c r="AB252" s="148"/>
      <c r="AC252" s="105"/>
      <c r="AD252" s="488"/>
      <c r="AE252" s="107"/>
      <c r="AF252" s="108"/>
      <c r="AG252" s="150"/>
      <c r="AH252" s="109"/>
      <c r="AI252" s="109"/>
      <c r="AJ252" s="472"/>
      <c r="AK252" s="124"/>
      <c r="AP252" s="126"/>
      <c r="AQ252" s="148"/>
      <c r="AS252" s="114" t="str">
        <f t="shared" si="103"/>
        <v>OK</v>
      </c>
    </row>
    <row r="253" spans="1:45" ht="30" customHeight="1" x14ac:dyDescent="0.3">
      <c r="A253" s="81"/>
      <c r="B253" s="460"/>
      <c r="C253" s="461"/>
      <c r="D253" s="462"/>
      <c r="E253" s="463"/>
      <c r="F253" s="462"/>
      <c r="G253" s="452" t="s">
        <v>317</v>
      </c>
      <c r="H253" s="453">
        <v>33</v>
      </c>
      <c r="I253" s="485" t="s">
        <v>318</v>
      </c>
      <c r="J253" s="485" t="s">
        <v>268</v>
      </c>
      <c r="K253" s="495">
        <f>+Y253/(W253+W255)</f>
        <v>0.4224</v>
      </c>
      <c r="L253" s="486" t="s">
        <v>319</v>
      </c>
      <c r="M253" s="457">
        <v>0.6</v>
      </c>
      <c r="N253" s="62" t="s">
        <v>46</v>
      </c>
      <c r="O253" s="64">
        <v>0.25</v>
      </c>
      <c r="P253" s="64">
        <v>0.5</v>
      </c>
      <c r="Q253" s="64">
        <v>0.75</v>
      </c>
      <c r="R253" s="120">
        <v>1</v>
      </c>
      <c r="S253" s="121">
        <f>SUM(O253:O253)*M253</f>
        <v>0.15</v>
      </c>
      <c r="T253" s="122">
        <f>SUM(P253:P253)*M253</f>
        <v>0.3</v>
      </c>
      <c r="U253" s="122">
        <f>SUM(Q253:Q253)*M253</f>
        <v>0.44999999999999996</v>
      </c>
      <c r="V253" s="122">
        <f>SUM(R253:R253)*M253</f>
        <v>0.6</v>
      </c>
      <c r="W253" s="164">
        <f t="shared" si="106"/>
        <v>0.6</v>
      </c>
      <c r="X253" s="69">
        <f>+S254+S256</f>
        <v>0.25159999999999999</v>
      </c>
      <c r="Y253" s="70">
        <f>+T254+T256</f>
        <v>0.4224</v>
      </c>
      <c r="Z253" s="71">
        <f>+U254+U256</f>
        <v>0</v>
      </c>
      <c r="AA253" s="72">
        <f>+V254+V256</f>
        <v>0</v>
      </c>
      <c r="AB253" s="73">
        <f>+AA254+AA256</f>
        <v>0</v>
      </c>
      <c r="AC253" s="105"/>
      <c r="AD253" s="488"/>
      <c r="AE253" s="76"/>
      <c r="AF253" s="77" t="str">
        <f t="shared" ref="AF253" si="131">+IF(P254&gt;P253,"SUPERADA",IF(T254=T253,"EQUILIBRADA",IF(T254&lt;T253,"PARA MEJORAR")))</f>
        <v>EQUILIBRADA</v>
      </c>
      <c r="AG253" s="77" t="str">
        <f>IF(COUNTIF(AF253:AF256,"PARA MEJORAR")&gt;=1,"PARA MEJORAR","BIEN")</f>
        <v>PARA MEJORAR</v>
      </c>
      <c r="AH253" s="109"/>
      <c r="AI253" s="109"/>
      <c r="AJ253" s="472"/>
      <c r="AK253" s="111"/>
      <c r="AL253" s="112"/>
      <c r="AM253" s="112"/>
      <c r="AN253" s="112"/>
      <c r="AO253" s="112"/>
      <c r="AP253" s="113"/>
      <c r="AQ253" s="73"/>
      <c r="AS253" s="80" t="str">
        <f t="shared" si="103"/>
        <v>MAL</v>
      </c>
    </row>
    <row r="254" spans="1:45" ht="30" customHeight="1" thickBot="1" x14ac:dyDescent="0.35">
      <c r="A254" s="81"/>
      <c r="B254" s="460"/>
      <c r="C254" s="461"/>
      <c r="D254" s="462"/>
      <c r="E254" s="463"/>
      <c r="F254" s="462"/>
      <c r="G254" s="465"/>
      <c r="H254" s="466"/>
      <c r="I254" s="487"/>
      <c r="J254" s="487"/>
      <c r="K254" s="496"/>
      <c r="L254" s="477"/>
      <c r="M254" s="470"/>
      <c r="N254" s="93" t="s">
        <v>52</v>
      </c>
      <c r="O254" s="95">
        <v>0.25</v>
      </c>
      <c r="P254" s="95">
        <v>0.5</v>
      </c>
      <c r="Q254" s="95">
        <v>0</v>
      </c>
      <c r="R254" s="96">
        <v>0</v>
      </c>
      <c r="S254" s="97">
        <f>SUM(O254:O254)*M253</f>
        <v>0.15</v>
      </c>
      <c r="T254" s="98">
        <f>SUM(P254:P254)*M253</f>
        <v>0.3</v>
      </c>
      <c r="U254" s="98">
        <f>SUM(Q254:Q254)*M253</f>
        <v>0</v>
      </c>
      <c r="V254" s="98">
        <f>SUM(R254:R254)*M253</f>
        <v>0</v>
      </c>
      <c r="W254" s="160">
        <f t="shared" si="106"/>
        <v>0.3</v>
      </c>
      <c r="X254" s="100"/>
      <c r="Y254" s="101"/>
      <c r="Z254" s="102"/>
      <c r="AA254" s="103"/>
      <c r="AB254" s="104"/>
      <c r="AC254" s="105"/>
      <c r="AD254" s="484"/>
      <c r="AE254" s="107"/>
      <c r="AF254" s="108"/>
      <c r="AG254" s="109"/>
      <c r="AH254" s="109"/>
      <c r="AI254" s="109"/>
      <c r="AJ254" s="472"/>
      <c r="AK254" s="124"/>
      <c r="AP254" s="126"/>
      <c r="AQ254" s="104"/>
      <c r="AS254" s="114" t="str">
        <f t="shared" si="103"/>
        <v>OK</v>
      </c>
    </row>
    <row r="255" spans="1:45" ht="30" customHeight="1" x14ac:dyDescent="0.3">
      <c r="A255" s="81"/>
      <c r="B255" s="460"/>
      <c r="C255" s="461"/>
      <c r="D255" s="462"/>
      <c r="E255" s="463"/>
      <c r="F255" s="462"/>
      <c r="G255" s="465"/>
      <c r="H255" s="466"/>
      <c r="I255" s="487"/>
      <c r="J255" s="487"/>
      <c r="K255" s="496"/>
      <c r="L255" s="476" t="s">
        <v>320</v>
      </c>
      <c r="M255" s="474">
        <v>0.4</v>
      </c>
      <c r="N255" s="127" t="s">
        <v>46</v>
      </c>
      <c r="O255" s="184">
        <v>0.25</v>
      </c>
      <c r="P255" s="184">
        <v>0.5</v>
      </c>
      <c r="Q255" s="184">
        <v>0.75</v>
      </c>
      <c r="R255" s="185">
        <v>1</v>
      </c>
      <c r="S255" s="128">
        <f>SUM(O255:O255)*M255</f>
        <v>0.1</v>
      </c>
      <c r="T255" s="129">
        <f>SUM(P255:P255)*M255</f>
        <v>0.2</v>
      </c>
      <c r="U255" s="129">
        <f>SUM(Q255:Q255)*M255</f>
        <v>0.30000000000000004</v>
      </c>
      <c r="V255" s="129">
        <f>SUM(R255:R255)*M255</f>
        <v>0.4</v>
      </c>
      <c r="W255" s="186">
        <f t="shared" si="106"/>
        <v>0.4</v>
      </c>
      <c r="X255" s="100"/>
      <c r="Y255" s="101"/>
      <c r="Z255" s="102"/>
      <c r="AA255" s="103"/>
      <c r="AB255" s="104"/>
      <c r="AC255" s="105"/>
      <c r="AD255" s="458" t="s">
        <v>321</v>
      </c>
      <c r="AE255" s="76"/>
      <c r="AF255" s="77" t="str">
        <f t="shared" ref="AF255" si="132">+IF(P256&gt;P255,"SUPERADA",IF(T256=T255,"EQUILIBRADA",IF(T256&lt;T255,"PARA MEJORAR")))</f>
        <v>PARA MEJORAR</v>
      </c>
      <c r="AG255" s="109"/>
      <c r="AH255" s="109"/>
      <c r="AI255" s="109"/>
      <c r="AJ255" s="472"/>
      <c r="AK255" s="124"/>
      <c r="AP255" s="126"/>
      <c r="AQ255" s="104"/>
      <c r="AS255" s="80" t="str">
        <f t="shared" si="103"/>
        <v>MAL</v>
      </c>
    </row>
    <row r="256" spans="1:45" ht="30" customHeight="1" thickBot="1" x14ac:dyDescent="0.35">
      <c r="A256" s="81"/>
      <c r="B256" s="460"/>
      <c r="C256" s="461"/>
      <c r="D256" s="462"/>
      <c r="E256" s="463"/>
      <c r="F256" s="462"/>
      <c r="G256" s="478"/>
      <c r="H256" s="479"/>
      <c r="I256" s="493"/>
      <c r="J256" s="493"/>
      <c r="K256" s="497"/>
      <c r="L256" s="494"/>
      <c r="M256" s="483"/>
      <c r="N256" s="137" t="s">
        <v>52</v>
      </c>
      <c r="O256" s="139">
        <v>0.254</v>
      </c>
      <c r="P256" s="139">
        <v>0.30599999999999999</v>
      </c>
      <c r="Q256" s="139">
        <v>0</v>
      </c>
      <c r="R256" s="140">
        <v>0</v>
      </c>
      <c r="S256" s="214">
        <f>SUM(O256:O256)*M255</f>
        <v>0.10160000000000001</v>
      </c>
      <c r="T256" s="215">
        <f>SUM(P256:P256)*M255</f>
        <v>0.12240000000000001</v>
      </c>
      <c r="U256" s="215">
        <f>SUM(Q256:Q256)*M255</f>
        <v>0</v>
      </c>
      <c r="V256" s="215">
        <f>SUM(R256:R256)*M255</f>
        <v>0</v>
      </c>
      <c r="W256" s="290">
        <f t="shared" si="106"/>
        <v>0.12240000000000001</v>
      </c>
      <c r="X256" s="144"/>
      <c r="Y256" s="145"/>
      <c r="Z256" s="146"/>
      <c r="AA256" s="147"/>
      <c r="AB256" s="148"/>
      <c r="AC256" s="105"/>
      <c r="AD256" s="484"/>
      <c r="AE256" s="107"/>
      <c r="AF256" s="108"/>
      <c r="AG256" s="150"/>
      <c r="AH256" s="109"/>
      <c r="AI256" s="109"/>
      <c r="AJ256" s="472"/>
      <c r="AK256" s="124"/>
      <c r="AP256" s="126"/>
      <c r="AQ256" s="148"/>
      <c r="AS256" s="114" t="str">
        <f t="shared" si="103"/>
        <v>OK</v>
      </c>
    </row>
    <row r="257" spans="1:45" ht="30" customHeight="1" x14ac:dyDescent="0.3">
      <c r="A257" s="81"/>
      <c r="B257" s="460"/>
      <c r="C257" s="461"/>
      <c r="D257" s="462"/>
      <c r="E257" s="463"/>
      <c r="F257" s="462"/>
      <c r="G257" s="452" t="s">
        <v>322</v>
      </c>
      <c r="H257" s="453">
        <v>34</v>
      </c>
      <c r="I257" s="485" t="s">
        <v>323</v>
      </c>
      <c r="J257" s="485" t="s">
        <v>268</v>
      </c>
      <c r="K257" s="495">
        <f>+Y257/(W257+W259+W261)</f>
        <v>0.29600000000000004</v>
      </c>
      <c r="L257" s="486" t="s">
        <v>324</v>
      </c>
      <c r="M257" s="457">
        <v>0.4</v>
      </c>
      <c r="N257" s="62" t="s">
        <v>46</v>
      </c>
      <c r="O257" s="64">
        <v>0.25</v>
      </c>
      <c r="P257" s="64">
        <v>1</v>
      </c>
      <c r="Q257" s="64">
        <v>1</v>
      </c>
      <c r="R257" s="120">
        <v>1</v>
      </c>
      <c r="S257" s="66">
        <f>SUM(O257:O257)*M257</f>
        <v>0.1</v>
      </c>
      <c r="T257" s="67">
        <f>SUM(P257:P257)*M257</f>
        <v>0.4</v>
      </c>
      <c r="U257" s="67">
        <f>SUM(Q257:Q257)*M257</f>
        <v>0.4</v>
      </c>
      <c r="V257" s="67">
        <f>SUM(R257:R257)*M257</f>
        <v>0.4</v>
      </c>
      <c r="W257" s="155">
        <f t="shared" si="106"/>
        <v>0.4</v>
      </c>
      <c r="X257" s="69">
        <f>+S258+S260+S262</f>
        <v>0.18000000000000002</v>
      </c>
      <c r="Y257" s="70">
        <f>+T258+T260+T262</f>
        <v>0.29600000000000004</v>
      </c>
      <c r="Z257" s="71">
        <f>+U258+U260+U262</f>
        <v>0</v>
      </c>
      <c r="AA257" s="72">
        <f>+V258+V260+V262</f>
        <v>0</v>
      </c>
      <c r="AB257" s="73">
        <f>+AA258+AA260+AA262</f>
        <v>0</v>
      </c>
      <c r="AC257" s="105"/>
      <c r="AD257" s="458" t="s">
        <v>325</v>
      </c>
      <c r="AE257" s="76"/>
      <c r="AF257" s="77" t="str">
        <f t="shared" ref="AF257" si="133">+IF(P258&gt;P257,"SUPERADA",IF(T258=T257,"EQUILIBRADA",IF(T258&lt;T257,"PARA MEJORAR")))</f>
        <v>PARA MEJORAR</v>
      </c>
      <c r="AG257" s="77" t="str">
        <f>IF(COUNTIF(AF257:AF262,"PARA MEJORAR")&gt;=1,"PARA MEJORAR","BIEN")</f>
        <v>PARA MEJORAR</v>
      </c>
      <c r="AH257" s="109"/>
      <c r="AI257" s="109"/>
      <c r="AJ257" s="472"/>
      <c r="AK257" s="111"/>
      <c r="AL257" s="112"/>
      <c r="AM257" s="112"/>
      <c r="AN257" s="112"/>
      <c r="AO257" s="112"/>
      <c r="AP257" s="113"/>
      <c r="AQ257" s="73"/>
      <c r="AS257" s="80" t="str">
        <f t="shared" si="103"/>
        <v>OK</v>
      </c>
    </row>
    <row r="258" spans="1:45" ht="30" customHeight="1" thickBot="1" x14ac:dyDescent="0.35">
      <c r="A258" s="81"/>
      <c r="B258" s="460"/>
      <c r="C258" s="461"/>
      <c r="D258" s="462"/>
      <c r="E258" s="463"/>
      <c r="F258" s="462"/>
      <c r="G258" s="465"/>
      <c r="H258" s="466"/>
      <c r="I258" s="487"/>
      <c r="J258" s="487"/>
      <c r="K258" s="496"/>
      <c r="L258" s="477"/>
      <c r="M258" s="470"/>
      <c r="N258" s="93" t="s">
        <v>52</v>
      </c>
      <c r="O258" s="95">
        <v>0.25</v>
      </c>
      <c r="P258" s="95">
        <v>0.25</v>
      </c>
      <c r="Q258" s="95">
        <v>0</v>
      </c>
      <c r="R258" s="96">
        <v>0</v>
      </c>
      <c r="S258" s="97">
        <f>SUM(O258:O258)*M257</f>
        <v>0.1</v>
      </c>
      <c r="T258" s="98">
        <f>SUM(P258:P258)*M257</f>
        <v>0.1</v>
      </c>
      <c r="U258" s="98">
        <f>SUM(Q258:Q258)*M257</f>
        <v>0</v>
      </c>
      <c r="V258" s="98">
        <f>SUM(R258:R258)*M257</f>
        <v>0</v>
      </c>
      <c r="W258" s="160">
        <f t="shared" si="106"/>
        <v>0.1</v>
      </c>
      <c r="X258" s="100"/>
      <c r="Y258" s="101"/>
      <c r="Z258" s="102"/>
      <c r="AA258" s="103"/>
      <c r="AB258" s="104"/>
      <c r="AC258" s="105"/>
      <c r="AD258" s="471"/>
      <c r="AE258" s="107"/>
      <c r="AF258" s="108"/>
      <c r="AG258" s="109"/>
      <c r="AH258" s="109"/>
      <c r="AI258" s="109"/>
      <c r="AJ258" s="472"/>
      <c r="AK258" s="124"/>
      <c r="AP258" s="126"/>
      <c r="AQ258" s="104"/>
      <c r="AS258" s="114" t="str">
        <f t="shared" si="103"/>
        <v>OK</v>
      </c>
    </row>
    <row r="259" spans="1:45" ht="30" customHeight="1" x14ac:dyDescent="0.3">
      <c r="A259" s="81"/>
      <c r="B259" s="460"/>
      <c r="C259" s="461"/>
      <c r="D259" s="462"/>
      <c r="E259" s="463"/>
      <c r="F259" s="462"/>
      <c r="G259" s="465"/>
      <c r="H259" s="466"/>
      <c r="I259" s="487"/>
      <c r="J259" s="487"/>
      <c r="K259" s="496"/>
      <c r="L259" s="476" t="s">
        <v>326</v>
      </c>
      <c r="M259" s="474">
        <v>0.4</v>
      </c>
      <c r="N259" s="127" t="s">
        <v>46</v>
      </c>
      <c r="O259" s="184">
        <v>0.3</v>
      </c>
      <c r="P259" s="184">
        <v>0.5</v>
      </c>
      <c r="Q259" s="184">
        <v>1</v>
      </c>
      <c r="R259" s="185">
        <v>1</v>
      </c>
      <c r="S259" s="128">
        <f>SUM(O259:O259)*M259</f>
        <v>0.12</v>
      </c>
      <c r="T259" s="129">
        <f>SUM(P259:P259)*M259</f>
        <v>0.2</v>
      </c>
      <c r="U259" s="129">
        <f>SUM(Q259:Q259)*M259</f>
        <v>0.4</v>
      </c>
      <c r="V259" s="129">
        <f>SUM(R259:R259)*M259</f>
        <v>0.4</v>
      </c>
      <c r="W259" s="186">
        <f t="shared" si="106"/>
        <v>0.4</v>
      </c>
      <c r="X259" s="100"/>
      <c r="Y259" s="101"/>
      <c r="Z259" s="102"/>
      <c r="AA259" s="103"/>
      <c r="AB259" s="104"/>
      <c r="AC259" s="105"/>
      <c r="AD259" s="475" t="s">
        <v>327</v>
      </c>
      <c r="AE259" s="76"/>
      <c r="AF259" s="77" t="str">
        <f t="shared" ref="AF259" si="134">+IF(P260&gt;P259,"SUPERADA",IF(T260=T259,"EQUILIBRADA",IF(T260&lt;T259,"PARA MEJORAR")))</f>
        <v>PARA MEJORAR</v>
      </c>
      <c r="AG259" s="109"/>
      <c r="AH259" s="109"/>
      <c r="AI259" s="109"/>
      <c r="AJ259" s="472"/>
      <c r="AK259" s="124"/>
      <c r="AP259" s="126"/>
      <c r="AQ259" s="104"/>
      <c r="AS259" s="80" t="str">
        <f t="shared" si="103"/>
        <v>MAL</v>
      </c>
    </row>
    <row r="260" spans="1:45" ht="30" customHeight="1" thickBot="1" x14ac:dyDescent="0.35">
      <c r="A260" s="81"/>
      <c r="B260" s="460"/>
      <c r="C260" s="461"/>
      <c r="D260" s="462"/>
      <c r="E260" s="463"/>
      <c r="F260" s="462"/>
      <c r="G260" s="465"/>
      <c r="H260" s="466"/>
      <c r="I260" s="487"/>
      <c r="J260" s="487"/>
      <c r="K260" s="496"/>
      <c r="L260" s="477"/>
      <c r="M260" s="470"/>
      <c r="N260" s="93" t="s">
        <v>52</v>
      </c>
      <c r="O260" s="95">
        <v>0.2</v>
      </c>
      <c r="P260" s="95">
        <v>0.24</v>
      </c>
      <c r="Q260" s="95">
        <v>0</v>
      </c>
      <c r="R260" s="96">
        <v>0</v>
      </c>
      <c r="S260" s="97">
        <f>SUM(O260:O260)*M259</f>
        <v>8.0000000000000016E-2</v>
      </c>
      <c r="T260" s="98">
        <f>SUM(P260:P260)*M259</f>
        <v>9.6000000000000002E-2</v>
      </c>
      <c r="U260" s="98">
        <f>SUM(Q260:Q260)*M259</f>
        <v>0</v>
      </c>
      <c r="V260" s="98">
        <f>SUM(R260:R260)*M259</f>
        <v>0</v>
      </c>
      <c r="W260" s="160">
        <f t="shared" si="106"/>
        <v>9.6000000000000002E-2</v>
      </c>
      <c r="X260" s="100"/>
      <c r="Y260" s="101"/>
      <c r="Z260" s="102"/>
      <c r="AA260" s="103"/>
      <c r="AB260" s="104"/>
      <c r="AC260" s="105"/>
      <c r="AD260" s="471"/>
      <c r="AE260" s="107"/>
      <c r="AF260" s="108"/>
      <c r="AG260" s="109"/>
      <c r="AH260" s="109"/>
      <c r="AI260" s="109"/>
      <c r="AJ260" s="472"/>
      <c r="AK260" s="124"/>
      <c r="AP260" s="126"/>
      <c r="AQ260" s="104"/>
      <c r="AS260" s="114" t="str">
        <f t="shared" si="103"/>
        <v>OK</v>
      </c>
    </row>
    <row r="261" spans="1:45" ht="30" customHeight="1" x14ac:dyDescent="0.3">
      <c r="A261" s="81"/>
      <c r="B261" s="460"/>
      <c r="C261" s="461"/>
      <c r="D261" s="462"/>
      <c r="E261" s="463"/>
      <c r="F261" s="462"/>
      <c r="G261" s="465"/>
      <c r="H261" s="466"/>
      <c r="I261" s="487"/>
      <c r="J261" s="487"/>
      <c r="K261" s="496"/>
      <c r="L261" s="476" t="s">
        <v>328</v>
      </c>
      <c r="M261" s="474">
        <v>0.2</v>
      </c>
      <c r="N261" s="127" t="s">
        <v>46</v>
      </c>
      <c r="O261" s="184">
        <v>0</v>
      </c>
      <c r="P261" s="184">
        <v>0.5</v>
      </c>
      <c r="Q261" s="184">
        <v>0.5</v>
      </c>
      <c r="R261" s="185">
        <v>1</v>
      </c>
      <c r="S261" s="128">
        <f>SUM(O261:O261)*M261</f>
        <v>0</v>
      </c>
      <c r="T261" s="129">
        <f>SUM(P261:P261)*M261</f>
        <v>0.1</v>
      </c>
      <c r="U261" s="129">
        <f>SUM(Q261:Q261)*M261</f>
        <v>0.1</v>
      </c>
      <c r="V261" s="129">
        <f>SUM(R261:R261)*M261</f>
        <v>0.2</v>
      </c>
      <c r="W261" s="186">
        <f t="shared" si="106"/>
        <v>0.2</v>
      </c>
      <c r="X261" s="100"/>
      <c r="Y261" s="101"/>
      <c r="Z261" s="102"/>
      <c r="AA261" s="103"/>
      <c r="AB261" s="104"/>
      <c r="AC261" s="105"/>
      <c r="AD261" s="475" t="s">
        <v>329</v>
      </c>
      <c r="AE261" s="76"/>
      <c r="AF261" s="77" t="str">
        <f t="shared" ref="AF261" si="135">+IF(P262&gt;P261,"SUPERADA",IF(T262=T261,"EQUILIBRADA",IF(T262&lt;T261,"PARA MEJORAR")))</f>
        <v>EQUILIBRADA</v>
      </c>
      <c r="AG261" s="109"/>
      <c r="AH261" s="109"/>
      <c r="AI261" s="109"/>
      <c r="AJ261" s="472"/>
      <c r="AK261" s="124"/>
      <c r="AP261" s="126"/>
      <c r="AQ261" s="104"/>
      <c r="AS261" s="80" t="str">
        <f t="shared" si="103"/>
        <v>MAL</v>
      </c>
    </row>
    <row r="262" spans="1:45" ht="34.5" customHeight="1" thickBot="1" x14ac:dyDescent="0.35">
      <c r="A262" s="81"/>
      <c r="B262" s="460"/>
      <c r="C262" s="489"/>
      <c r="D262" s="490"/>
      <c r="E262" s="491"/>
      <c r="F262" s="490"/>
      <c r="G262" s="478"/>
      <c r="H262" s="479"/>
      <c r="I262" s="493"/>
      <c r="J262" s="493"/>
      <c r="K262" s="497"/>
      <c r="L262" s="494"/>
      <c r="M262" s="483"/>
      <c r="N262" s="137" t="s">
        <v>52</v>
      </c>
      <c r="O262" s="139">
        <v>0</v>
      </c>
      <c r="P262" s="139">
        <v>0.5</v>
      </c>
      <c r="Q262" s="139">
        <v>0</v>
      </c>
      <c r="R262" s="140">
        <v>0</v>
      </c>
      <c r="S262" s="141">
        <f>SUM(O262:O262)*M261</f>
        <v>0</v>
      </c>
      <c r="T262" s="142">
        <f>SUM(P262:P262)*M261</f>
        <v>0.1</v>
      </c>
      <c r="U262" s="142">
        <f>SUM(Q262:Q262)*M261</f>
        <v>0</v>
      </c>
      <c r="V262" s="142">
        <f>SUM(R262:R262)*M261</f>
        <v>0</v>
      </c>
      <c r="W262" s="169">
        <f t="shared" si="106"/>
        <v>0.1</v>
      </c>
      <c r="X262" s="144"/>
      <c r="Y262" s="145"/>
      <c r="Z262" s="146"/>
      <c r="AA262" s="147"/>
      <c r="AB262" s="148"/>
      <c r="AC262" s="105"/>
      <c r="AD262" s="484"/>
      <c r="AE262" s="107"/>
      <c r="AF262" s="108"/>
      <c r="AG262" s="150"/>
      <c r="AH262" s="150"/>
      <c r="AI262" s="109"/>
      <c r="AJ262" s="472"/>
      <c r="AK262" s="124"/>
      <c r="AP262" s="126"/>
      <c r="AQ262" s="148"/>
      <c r="AS262" s="114" t="str">
        <f t="shared" si="103"/>
        <v>OK</v>
      </c>
    </row>
    <row r="263" spans="1:45" ht="30" customHeight="1" x14ac:dyDescent="0.3">
      <c r="A263" s="81"/>
      <c r="B263" s="460"/>
      <c r="C263" s="448">
        <v>21</v>
      </c>
      <c r="D263" s="449" t="s">
        <v>330</v>
      </c>
      <c r="E263" s="450">
        <v>21</v>
      </c>
      <c r="F263" s="451" t="s">
        <v>331</v>
      </c>
      <c r="G263" s="452" t="s">
        <v>332</v>
      </c>
      <c r="H263" s="453">
        <v>35</v>
      </c>
      <c r="I263" s="485" t="s">
        <v>333</v>
      </c>
      <c r="J263" s="485" t="s">
        <v>268</v>
      </c>
      <c r="K263" s="495">
        <f>+Y263/(W263+W265+W267)</f>
        <v>0.372</v>
      </c>
      <c r="L263" s="486" t="s">
        <v>334</v>
      </c>
      <c r="M263" s="457">
        <v>0.6</v>
      </c>
      <c r="N263" s="62" t="s">
        <v>46</v>
      </c>
      <c r="O263" s="63">
        <v>0.1</v>
      </c>
      <c r="P263" s="500">
        <v>0.3</v>
      </c>
      <c r="Q263" s="64">
        <v>0.6</v>
      </c>
      <c r="R263" s="120">
        <v>1</v>
      </c>
      <c r="S263" s="66">
        <f>SUM(O263:O263)*M263</f>
        <v>0.06</v>
      </c>
      <c r="T263" s="67">
        <f>SUM(P263:P263)*M263</f>
        <v>0.18</v>
      </c>
      <c r="U263" s="67">
        <f>SUM(Q263:Q263)*M263</f>
        <v>0.36</v>
      </c>
      <c r="V263" s="67">
        <f>SUM(R263:R263)*M263</f>
        <v>0.6</v>
      </c>
      <c r="W263" s="155">
        <f t="shared" si="106"/>
        <v>0.6</v>
      </c>
      <c r="X263" s="69">
        <f>+S264+S266+S268</f>
        <v>0.253</v>
      </c>
      <c r="Y263" s="70">
        <f>+T264+T266+T268</f>
        <v>0.372</v>
      </c>
      <c r="Z263" s="71">
        <f>+U264+U266+U268</f>
        <v>0</v>
      </c>
      <c r="AA263" s="72">
        <f>+V264+V266+V268</f>
        <v>0</v>
      </c>
      <c r="AB263" s="73">
        <f>+AA264+AA266+AA268</f>
        <v>0</v>
      </c>
      <c r="AC263" s="105"/>
      <c r="AD263" s="458" t="s">
        <v>335</v>
      </c>
      <c r="AE263" s="76"/>
      <c r="AF263" s="77" t="str">
        <f t="shared" ref="AF263" si="136">+IF(P264&gt;P263,"SUPERADA",IF(T264=T263,"EQUILIBRADA",IF(T264&lt;T263,"PARA MEJORAR")))</f>
        <v>SUPERADA</v>
      </c>
      <c r="AG263" s="77" t="str">
        <f>IF(COUNTIF(AF263:AF268,"PARA MEJORAR")&gt;=1,"PARA MEJORAR","BIEN")</f>
        <v>PARA MEJORAR</v>
      </c>
      <c r="AH263" s="77" t="str">
        <f>IF(COUNTIF(AG263:AG296,"PARA MEJORAR")&gt;=1,"PARA MEJORAR","BIEN")</f>
        <v>PARA MEJORAR</v>
      </c>
      <c r="AI263" s="109"/>
      <c r="AJ263" s="472"/>
      <c r="AK263" s="111"/>
      <c r="AL263" s="112"/>
      <c r="AM263" s="112"/>
      <c r="AN263" s="112"/>
      <c r="AO263" s="112"/>
      <c r="AP263" s="113"/>
      <c r="AQ263" s="73"/>
      <c r="AS263" s="80" t="str">
        <f t="shared" si="103"/>
        <v>MAL</v>
      </c>
    </row>
    <row r="264" spans="1:45" ht="52.5" customHeight="1" thickBot="1" x14ac:dyDescent="0.35">
      <c r="A264" s="81"/>
      <c r="B264" s="460"/>
      <c r="C264" s="461"/>
      <c r="D264" s="462"/>
      <c r="E264" s="463"/>
      <c r="F264" s="464"/>
      <c r="G264" s="465"/>
      <c r="H264" s="466"/>
      <c r="I264" s="487"/>
      <c r="J264" s="487"/>
      <c r="K264" s="496"/>
      <c r="L264" s="477"/>
      <c r="M264" s="470"/>
      <c r="N264" s="93" t="s">
        <v>52</v>
      </c>
      <c r="O264" s="94">
        <v>0.28000000000000003</v>
      </c>
      <c r="P264" s="501">
        <v>0.42</v>
      </c>
      <c r="Q264" s="95">
        <v>0</v>
      </c>
      <c r="R264" s="96">
        <v>0</v>
      </c>
      <c r="S264" s="97">
        <f>SUM(O264:O264)*M263</f>
        <v>0.16800000000000001</v>
      </c>
      <c r="T264" s="98">
        <f>SUM(P264:P264)*M263</f>
        <v>0.252</v>
      </c>
      <c r="U264" s="98">
        <f>SUM(Q264:Q264)*M263</f>
        <v>0</v>
      </c>
      <c r="V264" s="98">
        <f>SUM(R264:R264)*M263</f>
        <v>0</v>
      </c>
      <c r="W264" s="160">
        <f t="shared" si="106"/>
        <v>0.252</v>
      </c>
      <c r="X264" s="100"/>
      <c r="Y264" s="101"/>
      <c r="Z264" s="102"/>
      <c r="AA264" s="103"/>
      <c r="AB264" s="104"/>
      <c r="AC264" s="105"/>
      <c r="AD264" s="471"/>
      <c r="AE264" s="107"/>
      <c r="AF264" s="108"/>
      <c r="AG264" s="109"/>
      <c r="AH264" s="109"/>
      <c r="AI264" s="109"/>
      <c r="AJ264" s="472"/>
      <c r="AK264" s="124"/>
      <c r="AP264" s="126"/>
      <c r="AQ264" s="104"/>
      <c r="AS264" s="114" t="str">
        <f t="shared" ref="AS264:AS327" si="137">IF(W264=T264,"OK","MAL")</f>
        <v>OK</v>
      </c>
    </row>
    <row r="265" spans="1:45" ht="30" customHeight="1" x14ac:dyDescent="0.3">
      <c r="A265" s="81"/>
      <c r="B265" s="460"/>
      <c r="C265" s="461"/>
      <c r="D265" s="462"/>
      <c r="E265" s="463"/>
      <c r="F265" s="464"/>
      <c r="G265" s="465"/>
      <c r="H265" s="466"/>
      <c r="I265" s="487"/>
      <c r="J265" s="487"/>
      <c r="K265" s="496"/>
      <c r="L265" s="476" t="s">
        <v>336</v>
      </c>
      <c r="M265" s="474">
        <v>0.1</v>
      </c>
      <c r="N265" s="127" t="s">
        <v>46</v>
      </c>
      <c r="O265" s="208">
        <v>0.1</v>
      </c>
      <c r="P265" s="502">
        <v>0.3</v>
      </c>
      <c r="Q265" s="184">
        <v>0.75</v>
      </c>
      <c r="R265" s="185">
        <v>1</v>
      </c>
      <c r="S265" s="128">
        <f>SUM(O265:O265)*M265</f>
        <v>1.0000000000000002E-2</v>
      </c>
      <c r="T265" s="129">
        <f>SUM(P265:P265)*M265</f>
        <v>0.03</v>
      </c>
      <c r="U265" s="129">
        <f>SUM(Q265:Q265)*M265</f>
        <v>7.5000000000000011E-2</v>
      </c>
      <c r="V265" s="129">
        <f>SUM(R265:R265)*M265</f>
        <v>0.1</v>
      </c>
      <c r="W265" s="186">
        <f t="shared" si="106"/>
        <v>0.1</v>
      </c>
      <c r="X265" s="100"/>
      <c r="Y265" s="101"/>
      <c r="Z265" s="102"/>
      <c r="AA265" s="103"/>
      <c r="AB265" s="104"/>
      <c r="AC265" s="105"/>
      <c r="AD265" s="475" t="s">
        <v>337</v>
      </c>
      <c r="AE265" s="76"/>
      <c r="AF265" s="77" t="str">
        <f t="shared" ref="AF265" si="138">+IF(P266&gt;P265,"SUPERADA",IF(T266=T265,"EQUILIBRADA",IF(T266&lt;T265,"PARA MEJORAR")))</f>
        <v>SUPERADA</v>
      </c>
      <c r="AG265" s="109"/>
      <c r="AH265" s="109"/>
      <c r="AI265" s="109"/>
      <c r="AJ265" s="472"/>
      <c r="AK265" s="124"/>
      <c r="AP265" s="126"/>
      <c r="AQ265" s="104"/>
      <c r="AS265" s="80" t="str">
        <f t="shared" si="137"/>
        <v>MAL</v>
      </c>
    </row>
    <row r="266" spans="1:45" ht="30" customHeight="1" thickBot="1" x14ac:dyDescent="0.35">
      <c r="A266" s="81"/>
      <c r="B266" s="460"/>
      <c r="C266" s="461"/>
      <c r="D266" s="462"/>
      <c r="E266" s="463"/>
      <c r="F266" s="464"/>
      <c r="G266" s="465"/>
      <c r="H266" s="466"/>
      <c r="I266" s="487"/>
      <c r="J266" s="487"/>
      <c r="K266" s="496"/>
      <c r="L266" s="477"/>
      <c r="M266" s="470"/>
      <c r="N266" s="93" t="s">
        <v>52</v>
      </c>
      <c r="O266" s="94">
        <v>0.1</v>
      </c>
      <c r="P266" s="501">
        <v>0.45</v>
      </c>
      <c r="Q266" s="95">
        <v>0</v>
      </c>
      <c r="R266" s="96">
        <v>0</v>
      </c>
      <c r="S266" s="97">
        <f>SUM(O266:O266)*M265</f>
        <v>1.0000000000000002E-2</v>
      </c>
      <c r="T266" s="98">
        <f>SUM(P266:P266)*M265</f>
        <v>4.5000000000000005E-2</v>
      </c>
      <c r="U266" s="98">
        <f>SUM(Q266:Q266)*M265</f>
        <v>0</v>
      </c>
      <c r="V266" s="98">
        <f>SUM(R266:R266)*M265</f>
        <v>0</v>
      </c>
      <c r="W266" s="160">
        <f t="shared" si="106"/>
        <v>4.5000000000000005E-2</v>
      </c>
      <c r="X266" s="100"/>
      <c r="Y266" s="101"/>
      <c r="Z266" s="102"/>
      <c r="AA266" s="103"/>
      <c r="AB266" s="104"/>
      <c r="AC266" s="105"/>
      <c r="AD266" s="471"/>
      <c r="AE266" s="107"/>
      <c r="AF266" s="108"/>
      <c r="AG266" s="109"/>
      <c r="AH266" s="109"/>
      <c r="AI266" s="109"/>
      <c r="AJ266" s="472"/>
      <c r="AK266" s="124"/>
      <c r="AP266" s="126"/>
      <c r="AQ266" s="104"/>
      <c r="AS266" s="114" t="str">
        <f t="shared" si="137"/>
        <v>OK</v>
      </c>
    </row>
    <row r="267" spans="1:45" ht="30" customHeight="1" x14ac:dyDescent="0.3">
      <c r="A267" s="81"/>
      <c r="B267" s="460"/>
      <c r="C267" s="461"/>
      <c r="D267" s="462"/>
      <c r="E267" s="463"/>
      <c r="F267" s="464"/>
      <c r="G267" s="465"/>
      <c r="H267" s="466"/>
      <c r="I267" s="487"/>
      <c r="J267" s="487"/>
      <c r="K267" s="496"/>
      <c r="L267" s="476" t="s">
        <v>338</v>
      </c>
      <c r="M267" s="474">
        <v>0.3</v>
      </c>
      <c r="N267" s="127" t="s">
        <v>46</v>
      </c>
      <c r="O267" s="208">
        <v>0.25</v>
      </c>
      <c r="P267" s="502">
        <v>0.5</v>
      </c>
      <c r="Q267" s="184">
        <v>0.75</v>
      </c>
      <c r="R267" s="185">
        <v>1</v>
      </c>
      <c r="S267" s="128">
        <f>SUM(O267:O267)*M267</f>
        <v>7.4999999999999997E-2</v>
      </c>
      <c r="T267" s="129">
        <f>SUM(P267:P267)*M267</f>
        <v>0.15</v>
      </c>
      <c r="U267" s="129">
        <f>SUM(Q267:Q267)*M267</f>
        <v>0.22499999999999998</v>
      </c>
      <c r="V267" s="129">
        <f>SUM(R267:R267)*M267</f>
        <v>0.3</v>
      </c>
      <c r="W267" s="186">
        <f t="shared" si="106"/>
        <v>0.3</v>
      </c>
      <c r="X267" s="100"/>
      <c r="Y267" s="101"/>
      <c r="Z267" s="102"/>
      <c r="AA267" s="103"/>
      <c r="AB267" s="104"/>
      <c r="AC267" s="105"/>
      <c r="AD267" s="475" t="s">
        <v>339</v>
      </c>
      <c r="AE267" s="76"/>
      <c r="AF267" s="77" t="str">
        <f t="shared" ref="AF267" si="139">+IF(P268&gt;P267,"SUPERADA",IF(T268=T267,"EQUILIBRADA",IF(T268&lt;T267,"PARA MEJORAR")))</f>
        <v>PARA MEJORAR</v>
      </c>
      <c r="AG267" s="109"/>
      <c r="AH267" s="109"/>
      <c r="AI267" s="109"/>
      <c r="AJ267" s="472"/>
      <c r="AK267" s="124"/>
      <c r="AP267" s="126"/>
      <c r="AQ267" s="104"/>
      <c r="AS267" s="80" t="str">
        <f t="shared" si="137"/>
        <v>MAL</v>
      </c>
    </row>
    <row r="268" spans="1:45" ht="30" customHeight="1" thickBot="1" x14ac:dyDescent="0.35">
      <c r="A268" s="81"/>
      <c r="B268" s="460"/>
      <c r="C268" s="461"/>
      <c r="D268" s="462"/>
      <c r="E268" s="463"/>
      <c r="F268" s="464"/>
      <c r="G268" s="478"/>
      <c r="H268" s="479"/>
      <c r="I268" s="493"/>
      <c r="J268" s="493"/>
      <c r="K268" s="497"/>
      <c r="L268" s="494"/>
      <c r="M268" s="483"/>
      <c r="N268" s="137" t="s">
        <v>52</v>
      </c>
      <c r="O268" s="138">
        <v>0.25</v>
      </c>
      <c r="P268" s="503">
        <v>0.25</v>
      </c>
      <c r="Q268" s="139">
        <v>0</v>
      </c>
      <c r="R268" s="140">
        <v>0</v>
      </c>
      <c r="S268" s="141">
        <f>SUM(O268:O268)*M267</f>
        <v>7.4999999999999997E-2</v>
      </c>
      <c r="T268" s="142">
        <f>SUM(P268:P268)*M267</f>
        <v>7.4999999999999997E-2</v>
      </c>
      <c r="U268" s="142">
        <f>SUM(Q268:Q268)*M267</f>
        <v>0</v>
      </c>
      <c r="V268" s="142">
        <f>SUM(R268:R268)*M267</f>
        <v>0</v>
      </c>
      <c r="W268" s="169">
        <f t="shared" si="106"/>
        <v>7.4999999999999997E-2</v>
      </c>
      <c r="X268" s="144"/>
      <c r="Y268" s="145"/>
      <c r="Z268" s="146"/>
      <c r="AA268" s="147"/>
      <c r="AB268" s="148"/>
      <c r="AC268" s="105"/>
      <c r="AD268" s="484"/>
      <c r="AE268" s="107"/>
      <c r="AF268" s="108"/>
      <c r="AG268" s="150"/>
      <c r="AH268" s="109"/>
      <c r="AI268" s="109"/>
      <c r="AJ268" s="472"/>
      <c r="AK268" s="124"/>
      <c r="AP268" s="126"/>
      <c r="AQ268" s="148"/>
      <c r="AS268" s="114" t="str">
        <f t="shared" si="137"/>
        <v>OK</v>
      </c>
    </row>
    <row r="269" spans="1:45" ht="30" customHeight="1" x14ac:dyDescent="0.3">
      <c r="A269" s="81"/>
      <c r="B269" s="460"/>
      <c r="C269" s="461"/>
      <c r="D269" s="462"/>
      <c r="E269" s="463"/>
      <c r="F269" s="464"/>
      <c r="G269" s="452" t="s">
        <v>340</v>
      </c>
      <c r="H269" s="504">
        <v>36</v>
      </c>
      <c r="I269" s="485" t="s">
        <v>341</v>
      </c>
      <c r="J269" s="485" t="s">
        <v>268</v>
      </c>
      <c r="K269" s="505">
        <f>+Y269/(W269+W271+W273+W275+W277)</f>
        <v>0.75500000000000012</v>
      </c>
      <c r="L269" s="486" t="s">
        <v>342</v>
      </c>
      <c r="M269" s="457">
        <v>0.4</v>
      </c>
      <c r="N269" s="62" t="s">
        <v>46</v>
      </c>
      <c r="O269" s="64">
        <v>0</v>
      </c>
      <c r="P269" s="64">
        <v>0.5</v>
      </c>
      <c r="Q269" s="64">
        <v>1</v>
      </c>
      <c r="R269" s="65">
        <v>1</v>
      </c>
      <c r="S269" s="66">
        <f>SUM(O269:O269)*M269</f>
        <v>0</v>
      </c>
      <c r="T269" s="67">
        <f>SUM(P269:P269)*M269</f>
        <v>0.2</v>
      </c>
      <c r="U269" s="67">
        <f>SUM(Q269:Q269)*M269</f>
        <v>0.4</v>
      </c>
      <c r="V269" s="67">
        <f>SUM(R269:R269)*M269</f>
        <v>0.4</v>
      </c>
      <c r="W269" s="155">
        <f t="shared" si="106"/>
        <v>0.4</v>
      </c>
      <c r="X269" s="69">
        <f>+S270+S274+S276+S278+S272</f>
        <v>0.16999999999999998</v>
      </c>
      <c r="Y269" s="70">
        <f>+T270+T274+T276+T278+T272</f>
        <v>0.755</v>
      </c>
      <c r="Z269" s="71">
        <f>+U270+U274+U276+U278+U272</f>
        <v>0</v>
      </c>
      <c r="AA269" s="72">
        <f>+V270+V274+V276+V278+V272</f>
        <v>0</v>
      </c>
      <c r="AB269" s="73">
        <f>+AA270+AA274+AA276+AA278</f>
        <v>0</v>
      </c>
      <c r="AC269" s="105"/>
      <c r="AD269" s="458" t="s">
        <v>343</v>
      </c>
      <c r="AE269" s="76"/>
      <c r="AF269" s="77" t="str">
        <f t="shared" ref="AF269" si="140">+IF(P270&gt;P269,"SUPERADA",IF(T270=T269,"EQUILIBRADA",IF(T270&lt;T269,"PARA MEJORAR")))</f>
        <v>SUPERADA</v>
      </c>
      <c r="AG269" s="77" t="str">
        <f>IF(COUNTIF(AF269:AF278,"PARA MEJORAR")&gt;=1,"PARA MEJORAR","BIEN")</f>
        <v>PARA MEJORAR</v>
      </c>
      <c r="AH269" s="109"/>
      <c r="AI269" s="109"/>
      <c r="AJ269" s="472"/>
      <c r="AK269" s="111"/>
      <c r="AL269" s="112"/>
      <c r="AM269" s="112"/>
      <c r="AN269" s="112"/>
      <c r="AO269" s="112"/>
      <c r="AP269" s="113"/>
      <c r="AQ269" s="73"/>
      <c r="AS269" s="80" t="str">
        <f t="shared" si="137"/>
        <v>MAL</v>
      </c>
    </row>
    <row r="270" spans="1:45" ht="30" customHeight="1" thickBot="1" x14ac:dyDescent="0.35">
      <c r="A270" s="81"/>
      <c r="B270" s="460"/>
      <c r="C270" s="461"/>
      <c r="D270" s="462"/>
      <c r="E270" s="463"/>
      <c r="F270" s="464"/>
      <c r="G270" s="465"/>
      <c r="H270" s="506"/>
      <c r="I270" s="487"/>
      <c r="J270" s="487"/>
      <c r="K270" s="507"/>
      <c r="L270" s="477"/>
      <c r="M270" s="470"/>
      <c r="N270" s="93" t="s">
        <v>52</v>
      </c>
      <c r="O270" s="95">
        <v>0</v>
      </c>
      <c r="P270" s="95">
        <v>1</v>
      </c>
      <c r="Q270" s="95">
        <v>0</v>
      </c>
      <c r="R270" s="96">
        <v>0</v>
      </c>
      <c r="S270" s="97">
        <f>SUM(O270:O270)*M269</f>
        <v>0</v>
      </c>
      <c r="T270" s="98">
        <f>SUM(P270:P270)*M269</f>
        <v>0.4</v>
      </c>
      <c r="U270" s="98">
        <f>SUM(Q270:Q270)*M269</f>
        <v>0</v>
      </c>
      <c r="V270" s="98">
        <f>SUM(R270:R270)*M269</f>
        <v>0</v>
      </c>
      <c r="W270" s="160">
        <f t="shared" si="106"/>
        <v>0.4</v>
      </c>
      <c r="X270" s="100"/>
      <c r="Y270" s="101"/>
      <c r="Z270" s="102"/>
      <c r="AA270" s="103"/>
      <c r="AB270" s="104"/>
      <c r="AC270" s="105"/>
      <c r="AD270" s="471"/>
      <c r="AE270" s="107"/>
      <c r="AF270" s="108"/>
      <c r="AG270" s="109"/>
      <c r="AH270" s="109"/>
      <c r="AI270" s="109"/>
      <c r="AJ270" s="472"/>
      <c r="AK270" s="124"/>
      <c r="AP270" s="126"/>
      <c r="AQ270" s="104"/>
      <c r="AS270" s="114" t="str">
        <f t="shared" si="137"/>
        <v>OK</v>
      </c>
    </row>
    <row r="271" spans="1:45" ht="30" customHeight="1" x14ac:dyDescent="0.3">
      <c r="A271" s="81"/>
      <c r="B271" s="460"/>
      <c r="C271" s="461"/>
      <c r="D271" s="462"/>
      <c r="E271" s="463"/>
      <c r="F271" s="464"/>
      <c r="G271" s="465"/>
      <c r="H271" s="506"/>
      <c r="I271" s="487"/>
      <c r="J271" s="487"/>
      <c r="K271" s="507"/>
      <c r="L271" s="476" t="s">
        <v>344</v>
      </c>
      <c r="M271" s="474">
        <v>0.1</v>
      </c>
      <c r="N271" s="127" t="s">
        <v>46</v>
      </c>
      <c r="O271" s="184">
        <v>0.25</v>
      </c>
      <c r="P271" s="184">
        <v>1</v>
      </c>
      <c r="Q271" s="184">
        <v>1</v>
      </c>
      <c r="R271" s="185">
        <v>1</v>
      </c>
      <c r="S271" s="128">
        <f>SUM(O271:O271)*M271</f>
        <v>2.5000000000000001E-2</v>
      </c>
      <c r="T271" s="129">
        <f>SUM(P271:P271)*M271</f>
        <v>0.1</v>
      </c>
      <c r="U271" s="129">
        <f>SUM(Q271:Q271)*M271</f>
        <v>0.1</v>
      </c>
      <c r="V271" s="129">
        <f>SUM(R271:R271)*M271</f>
        <v>0.1</v>
      </c>
      <c r="W271" s="186">
        <f>MAX(S271:V271)</f>
        <v>0.1</v>
      </c>
      <c r="X271" s="100"/>
      <c r="Y271" s="101"/>
      <c r="Z271" s="102"/>
      <c r="AA271" s="103"/>
      <c r="AB271" s="104"/>
      <c r="AC271" s="105"/>
      <c r="AD271" s="475" t="s">
        <v>302</v>
      </c>
      <c r="AE271" s="76"/>
      <c r="AF271" s="77" t="str">
        <f t="shared" ref="AF271" si="141">+IF(P272&gt;P271,"SUPERADA",IF(T272=T271,"EQUILIBRADA",IF(T272&lt;T271,"PARA MEJORAR")))</f>
        <v>PARA MEJORAR</v>
      </c>
      <c r="AG271" s="109"/>
      <c r="AH271" s="109"/>
      <c r="AI271" s="109"/>
      <c r="AJ271" s="472"/>
      <c r="AK271" s="124"/>
      <c r="AP271" s="126"/>
      <c r="AQ271" s="104"/>
      <c r="AS271" s="80" t="str">
        <f t="shared" si="137"/>
        <v>OK</v>
      </c>
    </row>
    <row r="272" spans="1:45" ht="30" customHeight="1" thickBot="1" x14ac:dyDescent="0.35">
      <c r="A272" s="81"/>
      <c r="B272" s="460"/>
      <c r="C272" s="461"/>
      <c r="D272" s="462"/>
      <c r="E272" s="463"/>
      <c r="F272" s="464"/>
      <c r="G272" s="465"/>
      <c r="H272" s="506"/>
      <c r="I272" s="487"/>
      <c r="J272" s="487"/>
      <c r="K272" s="507"/>
      <c r="L272" s="477"/>
      <c r="M272" s="470"/>
      <c r="N272" s="93" t="s">
        <v>52</v>
      </c>
      <c r="O272" s="95">
        <v>0.25</v>
      </c>
      <c r="P272" s="95">
        <v>0.85</v>
      </c>
      <c r="Q272" s="95">
        <v>0</v>
      </c>
      <c r="R272" s="96">
        <v>0</v>
      </c>
      <c r="S272" s="97">
        <f>SUM(O272:O272)*M271</f>
        <v>2.5000000000000001E-2</v>
      </c>
      <c r="T272" s="98">
        <f>SUM(P272:P272)*M271</f>
        <v>8.5000000000000006E-2</v>
      </c>
      <c r="U272" s="98">
        <f>SUM(Q272:Q272)*M271</f>
        <v>0</v>
      </c>
      <c r="V272" s="98">
        <f>SUM(R272:R272)*M271</f>
        <v>0</v>
      </c>
      <c r="W272" s="160">
        <f>MAX(S272:V272)</f>
        <v>8.5000000000000006E-2</v>
      </c>
      <c r="X272" s="100"/>
      <c r="Y272" s="101"/>
      <c r="Z272" s="102"/>
      <c r="AA272" s="103"/>
      <c r="AB272" s="104"/>
      <c r="AC272" s="105"/>
      <c r="AD272" s="471"/>
      <c r="AE272" s="107"/>
      <c r="AF272" s="108"/>
      <c r="AG272" s="109"/>
      <c r="AH272" s="109"/>
      <c r="AI272" s="109"/>
      <c r="AJ272" s="472"/>
      <c r="AK272" s="124"/>
      <c r="AP272" s="126"/>
      <c r="AQ272" s="104"/>
      <c r="AS272" s="114" t="str">
        <f t="shared" si="137"/>
        <v>OK</v>
      </c>
    </row>
    <row r="273" spans="1:45" ht="30" customHeight="1" x14ac:dyDescent="0.3">
      <c r="A273" s="81"/>
      <c r="B273" s="460"/>
      <c r="C273" s="461"/>
      <c r="D273" s="462"/>
      <c r="E273" s="463"/>
      <c r="F273" s="464"/>
      <c r="G273" s="465"/>
      <c r="H273" s="506"/>
      <c r="I273" s="487"/>
      <c r="J273" s="487"/>
      <c r="K273" s="507"/>
      <c r="L273" s="476" t="s">
        <v>345</v>
      </c>
      <c r="M273" s="474">
        <v>0.2</v>
      </c>
      <c r="N273" s="127" t="s">
        <v>46</v>
      </c>
      <c r="O273" s="184">
        <v>0.1</v>
      </c>
      <c r="P273" s="184">
        <v>0.3</v>
      </c>
      <c r="Q273" s="184">
        <v>0.7</v>
      </c>
      <c r="R273" s="185">
        <v>1</v>
      </c>
      <c r="S273" s="128">
        <f>SUM(O273:O273)*M273</f>
        <v>2.0000000000000004E-2</v>
      </c>
      <c r="T273" s="129">
        <f>SUM(P273:P273)*M273</f>
        <v>0.06</v>
      </c>
      <c r="U273" s="129">
        <f>SUM(Q273:Q273)*M273</f>
        <v>0.13999999999999999</v>
      </c>
      <c r="V273" s="129">
        <f>SUM(R273:R273)*M273</f>
        <v>0.2</v>
      </c>
      <c r="W273" s="186">
        <f t="shared" ref="W273:W370" si="142">MAX(S273:V273)</f>
        <v>0.2</v>
      </c>
      <c r="X273" s="100"/>
      <c r="Y273" s="101"/>
      <c r="Z273" s="102"/>
      <c r="AA273" s="103"/>
      <c r="AB273" s="104"/>
      <c r="AC273" s="105"/>
      <c r="AD273" s="475" t="s">
        <v>337</v>
      </c>
      <c r="AE273" s="76"/>
      <c r="AF273" s="77" t="str">
        <f t="shared" ref="AF273" si="143">+IF(P274&gt;P273,"SUPERADA",IF(T274=T273,"EQUILIBRADA",IF(T274&lt;T273,"PARA MEJORAR")))</f>
        <v>SUPERADA</v>
      </c>
      <c r="AG273" s="109"/>
      <c r="AH273" s="109"/>
      <c r="AI273" s="109"/>
      <c r="AJ273" s="472"/>
      <c r="AK273" s="124"/>
      <c r="AP273" s="126"/>
      <c r="AQ273" s="104"/>
      <c r="AS273" s="80" t="str">
        <f t="shared" si="137"/>
        <v>MAL</v>
      </c>
    </row>
    <row r="274" spans="1:45" ht="30" customHeight="1" thickBot="1" x14ac:dyDescent="0.35">
      <c r="A274" s="81"/>
      <c r="B274" s="460"/>
      <c r="C274" s="461"/>
      <c r="D274" s="462"/>
      <c r="E274" s="463"/>
      <c r="F274" s="464"/>
      <c r="G274" s="465"/>
      <c r="H274" s="506"/>
      <c r="I274" s="487"/>
      <c r="J274" s="487"/>
      <c r="K274" s="507"/>
      <c r="L274" s="477"/>
      <c r="M274" s="470"/>
      <c r="N274" s="93" t="s">
        <v>52</v>
      </c>
      <c r="O274" s="95">
        <v>0.35</v>
      </c>
      <c r="P274" s="95">
        <v>0.6</v>
      </c>
      <c r="Q274" s="95">
        <v>0</v>
      </c>
      <c r="R274" s="96">
        <v>0</v>
      </c>
      <c r="S274" s="97">
        <f>SUM(O274:O274)*M273</f>
        <v>6.9999999999999993E-2</v>
      </c>
      <c r="T274" s="98">
        <f>SUM(P274:P274)*M273</f>
        <v>0.12</v>
      </c>
      <c r="U274" s="98">
        <f>SUM(Q274:Q274)*M273</f>
        <v>0</v>
      </c>
      <c r="V274" s="98">
        <f>SUM(R274:R274)*M273</f>
        <v>0</v>
      </c>
      <c r="W274" s="160">
        <f t="shared" si="142"/>
        <v>0.12</v>
      </c>
      <c r="X274" s="100"/>
      <c r="Y274" s="101"/>
      <c r="Z274" s="102"/>
      <c r="AA274" s="103"/>
      <c r="AB274" s="104"/>
      <c r="AC274" s="105"/>
      <c r="AD274" s="471"/>
      <c r="AE274" s="107"/>
      <c r="AF274" s="108"/>
      <c r="AG274" s="109"/>
      <c r="AH274" s="109"/>
      <c r="AI274" s="109"/>
      <c r="AJ274" s="472"/>
      <c r="AK274" s="124"/>
      <c r="AP274" s="126"/>
      <c r="AQ274" s="104"/>
      <c r="AS274" s="114" t="str">
        <f t="shared" si="137"/>
        <v>OK</v>
      </c>
    </row>
    <row r="275" spans="1:45" ht="30" customHeight="1" x14ac:dyDescent="0.3">
      <c r="A275" s="81"/>
      <c r="B275" s="460"/>
      <c r="C275" s="461"/>
      <c r="D275" s="462"/>
      <c r="E275" s="463"/>
      <c r="F275" s="464"/>
      <c r="G275" s="465"/>
      <c r="H275" s="506"/>
      <c r="I275" s="487"/>
      <c r="J275" s="487"/>
      <c r="K275" s="507"/>
      <c r="L275" s="476" t="s">
        <v>346</v>
      </c>
      <c r="M275" s="474">
        <v>0.2</v>
      </c>
      <c r="N275" s="127" t="s">
        <v>46</v>
      </c>
      <c r="O275" s="184">
        <v>0.25</v>
      </c>
      <c r="P275" s="184">
        <v>0.5</v>
      </c>
      <c r="Q275" s="184">
        <v>0.75</v>
      </c>
      <c r="R275" s="185">
        <v>1</v>
      </c>
      <c r="S275" s="128">
        <f>SUM(O275:O275)*M275</f>
        <v>0.05</v>
      </c>
      <c r="T275" s="129">
        <f>SUM(P275:P275)*M275</f>
        <v>0.1</v>
      </c>
      <c r="U275" s="129">
        <f>SUM(Q275:Q275)*M275</f>
        <v>0.15000000000000002</v>
      </c>
      <c r="V275" s="129">
        <f>SUM(R275:R275)*M275</f>
        <v>0.2</v>
      </c>
      <c r="W275" s="186">
        <f t="shared" si="142"/>
        <v>0.2</v>
      </c>
      <c r="X275" s="100"/>
      <c r="Y275" s="101"/>
      <c r="Z275" s="102"/>
      <c r="AA275" s="103"/>
      <c r="AB275" s="104"/>
      <c r="AC275" s="105"/>
      <c r="AD275" s="475" t="s">
        <v>339</v>
      </c>
      <c r="AE275" s="76"/>
      <c r="AF275" s="77" t="str">
        <f t="shared" ref="AF275" si="144">+IF(P276&gt;P275,"SUPERADA",IF(T276=T275,"EQUILIBRADA",IF(T276&lt;T275,"PARA MEJORAR")))</f>
        <v>EQUILIBRADA</v>
      </c>
      <c r="AG275" s="109"/>
      <c r="AH275" s="109"/>
      <c r="AI275" s="109"/>
      <c r="AJ275" s="472"/>
      <c r="AK275" s="124"/>
      <c r="AP275" s="126"/>
      <c r="AQ275" s="104"/>
      <c r="AS275" s="80" t="str">
        <f t="shared" si="137"/>
        <v>MAL</v>
      </c>
    </row>
    <row r="276" spans="1:45" ht="30" customHeight="1" thickBot="1" x14ac:dyDescent="0.35">
      <c r="A276" s="81"/>
      <c r="B276" s="460"/>
      <c r="C276" s="461"/>
      <c r="D276" s="462"/>
      <c r="E276" s="463"/>
      <c r="F276" s="464"/>
      <c r="G276" s="465"/>
      <c r="H276" s="506"/>
      <c r="I276" s="487"/>
      <c r="J276" s="487"/>
      <c r="K276" s="507"/>
      <c r="L276" s="477"/>
      <c r="M276" s="470"/>
      <c r="N276" s="93" t="s">
        <v>52</v>
      </c>
      <c r="O276" s="95">
        <v>0.25</v>
      </c>
      <c r="P276" s="95">
        <v>0.5</v>
      </c>
      <c r="Q276" s="95">
        <v>0</v>
      </c>
      <c r="R276" s="96">
        <v>0</v>
      </c>
      <c r="S276" s="214">
        <f>SUM(O276:O276)*M275</f>
        <v>0.05</v>
      </c>
      <c r="T276" s="215">
        <f>SUM(P276:P276)*M275</f>
        <v>0.1</v>
      </c>
      <c r="U276" s="215">
        <f>SUM(Q276:Q276)*M275</f>
        <v>0</v>
      </c>
      <c r="V276" s="215">
        <f>SUM(R276:R276)*M275</f>
        <v>0</v>
      </c>
      <c r="W276" s="290">
        <f t="shared" si="142"/>
        <v>0.1</v>
      </c>
      <c r="X276" s="100"/>
      <c r="Y276" s="101"/>
      <c r="Z276" s="102"/>
      <c r="AA276" s="103"/>
      <c r="AB276" s="104"/>
      <c r="AC276" s="105"/>
      <c r="AD276" s="471"/>
      <c r="AE276" s="107"/>
      <c r="AF276" s="108"/>
      <c r="AG276" s="109"/>
      <c r="AH276" s="109"/>
      <c r="AI276" s="109"/>
      <c r="AJ276" s="472"/>
      <c r="AK276" s="124"/>
      <c r="AP276" s="126"/>
      <c r="AQ276" s="104"/>
      <c r="AS276" s="114" t="str">
        <f t="shared" si="137"/>
        <v>OK</v>
      </c>
    </row>
    <row r="277" spans="1:45" ht="30" customHeight="1" x14ac:dyDescent="0.3">
      <c r="A277" s="81"/>
      <c r="B277" s="460"/>
      <c r="C277" s="461"/>
      <c r="D277" s="462"/>
      <c r="E277" s="463"/>
      <c r="F277" s="464"/>
      <c r="G277" s="465"/>
      <c r="H277" s="506"/>
      <c r="I277" s="487"/>
      <c r="J277" s="487"/>
      <c r="K277" s="507"/>
      <c r="L277" s="476" t="s">
        <v>347</v>
      </c>
      <c r="M277" s="474">
        <v>0.1</v>
      </c>
      <c r="N277" s="127" t="s">
        <v>46</v>
      </c>
      <c r="O277" s="184">
        <v>0.25</v>
      </c>
      <c r="P277" s="184">
        <v>0.5</v>
      </c>
      <c r="Q277" s="184">
        <v>0.75</v>
      </c>
      <c r="R277" s="185">
        <v>1</v>
      </c>
      <c r="S277" s="128">
        <f>SUM(O277:O277)*M277</f>
        <v>2.5000000000000001E-2</v>
      </c>
      <c r="T277" s="129">
        <f>SUM(P277:P277)*M277</f>
        <v>0.05</v>
      </c>
      <c r="U277" s="129">
        <f>SUM(Q277:Q277)*M277</f>
        <v>7.5000000000000011E-2</v>
      </c>
      <c r="V277" s="129">
        <f>SUM(R277:R277)*M277</f>
        <v>0.1</v>
      </c>
      <c r="W277" s="186">
        <f t="shared" si="142"/>
        <v>0.1</v>
      </c>
      <c r="X277" s="100"/>
      <c r="Y277" s="101"/>
      <c r="Z277" s="102"/>
      <c r="AA277" s="103"/>
      <c r="AB277" s="104"/>
      <c r="AC277" s="105"/>
      <c r="AD277" s="475" t="s">
        <v>339</v>
      </c>
      <c r="AE277" s="76"/>
      <c r="AF277" s="77" t="str">
        <f t="shared" ref="AF277" si="145">+IF(P278&gt;P277,"SUPERADA",IF(T278=T277,"EQUILIBRADA",IF(T278&lt;T277,"PARA MEJORAR")))</f>
        <v>EQUILIBRADA</v>
      </c>
      <c r="AG277" s="109"/>
      <c r="AH277" s="109"/>
      <c r="AI277" s="109"/>
      <c r="AJ277" s="472"/>
      <c r="AK277" s="124"/>
      <c r="AP277" s="126"/>
      <c r="AQ277" s="104"/>
      <c r="AS277" s="80" t="str">
        <f t="shared" si="137"/>
        <v>MAL</v>
      </c>
    </row>
    <row r="278" spans="1:45" ht="30" customHeight="1" thickBot="1" x14ac:dyDescent="0.35">
      <c r="A278" s="81"/>
      <c r="B278" s="460"/>
      <c r="C278" s="461"/>
      <c r="D278" s="462"/>
      <c r="E278" s="463"/>
      <c r="F278" s="464"/>
      <c r="G278" s="478"/>
      <c r="H278" s="508"/>
      <c r="I278" s="493"/>
      <c r="J278" s="493"/>
      <c r="K278" s="509"/>
      <c r="L278" s="494"/>
      <c r="M278" s="483"/>
      <c r="N278" s="137" t="s">
        <v>52</v>
      </c>
      <c r="O278" s="139">
        <v>0.25</v>
      </c>
      <c r="P278" s="139">
        <v>0.5</v>
      </c>
      <c r="Q278" s="139">
        <v>0</v>
      </c>
      <c r="R278" s="140">
        <v>0</v>
      </c>
      <c r="S278" s="141">
        <f>SUM(O278:O278)*M277</f>
        <v>2.5000000000000001E-2</v>
      </c>
      <c r="T278" s="142">
        <f>SUM(P278:P278)*M277</f>
        <v>0.05</v>
      </c>
      <c r="U278" s="142">
        <f>SUM(Q278:Q278)*M277</f>
        <v>0</v>
      </c>
      <c r="V278" s="142">
        <f>SUM(R278:R278)*M277</f>
        <v>0</v>
      </c>
      <c r="W278" s="169">
        <f t="shared" si="142"/>
        <v>0.05</v>
      </c>
      <c r="X278" s="144"/>
      <c r="Y278" s="145"/>
      <c r="Z278" s="146"/>
      <c r="AA278" s="147"/>
      <c r="AB278" s="148"/>
      <c r="AC278" s="105"/>
      <c r="AD278" s="471"/>
      <c r="AE278" s="107"/>
      <c r="AF278" s="108"/>
      <c r="AG278" s="150"/>
      <c r="AH278" s="109"/>
      <c r="AI278" s="109"/>
      <c r="AJ278" s="472"/>
      <c r="AK278" s="124"/>
      <c r="AP278" s="126"/>
      <c r="AQ278" s="148"/>
      <c r="AS278" s="114" t="str">
        <f t="shared" si="137"/>
        <v>OK</v>
      </c>
    </row>
    <row r="279" spans="1:45" ht="30" customHeight="1" x14ac:dyDescent="0.3">
      <c r="A279" s="81"/>
      <c r="B279" s="460"/>
      <c r="C279" s="461"/>
      <c r="D279" s="462"/>
      <c r="E279" s="463"/>
      <c r="F279" s="464"/>
      <c r="G279" s="452" t="s">
        <v>348</v>
      </c>
      <c r="H279" s="504">
        <v>37</v>
      </c>
      <c r="I279" s="485" t="s">
        <v>349</v>
      </c>
      <c r="J279" s="485" t="s">
        <v>268</v>
      </c>
      <c r="K279" s="495">
        <f>+Y279/(W279+W281+W283+W285)</f>
        <v>0.62000000000000011</v>
      </c>
      <c r="L279" s="486" t="s">
        <v>350</v>
      </c>
      <c r="M279" s="457">
        <v>0.1</v>
      </c>
      <c r="N279" s="62" t="s">
        <v>46</v>
      </c>
      <c r="O279" s="64">
        <v>0.5</v>
      </c>
      <c r="P279" s="64">
        <v>1</v>
      </c>
      <c r="Q279" s="64">
        <v>1</v>
      </c>
      <c r="R279" s="65">
        <v>1</v>
      </c>
      <c r="S279" s="66">
        <f>SUM(O279:O279)*M279</f>
        <v>0.05</v>
      </c>
      <c r="T279" s="67">
        <f>SUM(P279:P279)*M279</f>
        <v>0.1</v>
      </c>
      <c r="U279" s="67">
        <f>SUM(Q279:Q279)*M279</f>
        <v>0.1</v>
      </c>
      <c r="V279" s="67">
        <f>SUM(R279:R279)*M279</f>
        <v>0.1</v>
      </c>
      <c r="W279" s="155">
        <f t="shared" si="142"/>
        <v>0.1</v>
      </c>
      <c r="X279" s="69">
        <f>+S280+S282+S284+S286</f>
        <v>0.21000000000000002</v>
      </c>
      <c r="Y279" s="70">
        <f>+T280+T282+T284+T286</f>
        <v>0.62000000000000011</v>
      </c>
      <c r="Z279" s="71">
        <f>+U280+U282+U284+U286</f>
        <v>0</v>
      </c>
      <c r="AA279" s="72">
        <f>+V280+V282+V284+V286</f>
        <v>0</v>
      </c>
      <c r="AB279" s="73">
        <f>+AA280+AA282+AA284+AA286</f>
        <v>0</v>
      </c>
      <c r="AC279" s="105"/>
      <c r="AD279" s="458" t="s">
        <v>351</v>
      </c>
      <c r="AE279" s="76"/>
      <c r="AF279" s="77" t="str">
        <f t="shared" ref="AF279" si="146">+IF(P280&gt;P279,"SUPERADA",IF(T280=T279,"EQUILIBRADA",IF(T280&lt;T279,"PARA MEJORAR")))</f>
        <v>EQUILIBRADA</v>
      </c>
      <c r="AG279" s="77" t="str">
        <f>IF(COUNTIF(AF279:AF286,"PARA MEJORAR")&gt;=1,"PARA MEJORAR","BIEN")</f>
        <v>PARA MEJORAR</v>
      </c>
      <c r="AH279" s="109"/>
      <c r="AI279" s="109"/>
      <c r="AJ279" s="472"/>
      <c r="AK279" s="111"/>
      <c r="AL279" s="112"/>
      <c r="AM279" s="112"/>
      <c r="AN279" s="112"/>
      <c r="AO279" s="112"/>
      <c r="AP279" s="113"/>
      <c r="AQ279" s="73"/>
      <c r="AS279" s="80" t="str">
        <f t="shared" si="137"/>
        <v>OK</v>
      </c>
    </row>
    <row r="280" spans="1:45" ht="30" customHeight="1" thickBot="1" x14ac:dyDescent="0.35">
      <c r="A280" s="81"/>
      <c r="B280" s="460"/>
      <c r="C280" s="461"/>
      <c r="D280" s="462"/>
      <c r="E280" s="463"/>
      <c r="F280" s="464"/>
      <c r="G280" s="465"/>
      <c r="H280" s="506"/>
      <c r="I280" s="487"/>
      <c r="J280" s="487"/>
      <c r="K280" s="496"/>
      <c r="L280" s="477"/>
      <c r="M280" s="470"/>
      <c r="N280" s="93" t="s">
        <v>52</v>
      </c>
      <c r="O280" s="95">
        <v>0.5</v>
      </c>
      <c r="P280" s="95">
        <v>1</v>
      </c>
      <c r="Q280" s="95">
        <v>0</v>
      </c>
      <c r="R280" s="96">
        <v>0</v>
      </c>
      <c r="S280" s="97">
        <f>SUM(O280:O280)*M279</f>
        <v>0.05</v>
      </c>
      <c r="T280" s="98">
        <f>SUM(P280:P280)*M279</f>
        <v>0.1</v>
      </c>
      <c r="U280" s="98">
        <f>SUM(Q280:Q280)*M279</f>
        <v>0</v>
      </c>
      <c r="V280" s="98">
        <f>SUM(R280:R280)*M279</f>
        <v>0</v>
      </c>
      <c r="W280" s="160">
        <f t="shared" si="142"/>
        <v>0.1</v>
      </c>
      <c r="X280" s="100"/>
      <c r="Y280" s="101"/>
      <c r="Z280" s="102"/>
      <c r="AA280" s="103"/>
      <c r="AB280" s="104"/>
      <c r="AC280" s="105"/>
      <c r="AD280" s="471"/>
      <c r="AE280" s="107"/>
      <c r="AF280" s="108"/>
      <c r="AG280" s="109"/>
      <c r="AH280" s="109"/>
      <c r="AI280" s="109"/>
      <c r="AJ280" s="472"/>
      <c r="AK280" s="124"/>
      <c r="AP280" s="126"/>
      <c r="AQ280" s="104"/>
      <c r="AS280" s="114" t="str">
        <f t="shared" si="137"/>
        <v>OK</v>
      </c>
    </row>
    <row r="281" spans="1:45" ht="30" customHeight="1" x14ac:dyDescent="0.3">
      <c r="A281" s="81"/>
      <c r="B281" s="460"/>
      <c r="C281" s="461"/>
      <c r="D281" s="462"/>
      <c r="E281" s="463"/>
      <c r="F281" s="464"/>
      <c r="G281" s="465"/>
      <c r="H281" s="506"/>
      <c r="I281" s="487"/>
      <c r="J281" s="487"/>
      <c r="K281" s="496"/>
      <c r="L281" s="476" t="s">
        <v>352</v>
      </c>
      <c r="M281" s="474">
        <v>0.2</v>
      </c>
      <c r="N281" s="127" t="s">
        <v>46</v>
      </c>
      <c r="O281" s="184">
        <v>0.5</v>
      </c>
      <c r="P281" s="184">
        <v>1</v>
      </c>
      <c r="Q281" s="184">
        <v>1</v>
      </c>
      <c r="R281" s="185">
        <v>1</v>
      </c>
      <c r="S281" s="128">
        <f>SUM(O281:O281)*M281</f>
        <v>0.1</v>
      </c>
      <c r="T281" s="129">
        <f>SUM(P281:P281)*M281</f>
        <v>0.2</v>
      </c>
      <c r="U281" s="129">
        <f>SUM(Q281:Q281)*M281</f>
        <v>0.2</v>
      </c>
      <c r="V281" s="129">
        <f>SUM(R281:R281)*M281</f>
        <v>0.2</v>
      </c>
      <c r="W281" s="186">
        <f t="shared" si="142"/>
        <v>0.2</v>
      </c>
      <c r="X281" s="100"/>
      <c r="Y281" s="101"/>
      <c r="Z281" s="102"/>
      <c r="AA281" s="103"/>
      <c r="AB281" s="104"/>
      <c r="AC281" s="105"/>
      <c r="AD281" s="458" t="s">
        <v>351</v>
      </c>
      <c r="AE281" s="76"/>
      <c r="AF281" s="77" t="str">
        <f t="shared" ref="AF281" si="147">+IF(P282&gt;P281,"SUPERADA",IF(T282=T281,"EQUILIBRADA",IF(T282&lt;T281,"PARA MEJORAR")))</f>
        <v>PARA MEJORAR</v>
      </c>
      <c r="AG281" s="109"/>
      <c r="AH281" s="109"/>
      <c r="AI281" s="109"/>
      <c r="AJ281" s="472"/>
      <c r="AK281" s="124"/>
      <c r="AP281" s="126"/>
      <c r="AQ281" s="104"/>
      <c r="AS281" s="80" t="str">
        <f t="shared" si="137"/>
        <v>OK</v>
      </c>
    </row>
    <row r="282" spans="1:45" ht="30" customHeight="1" thickBot="1" x14ac:dyDescent="0.35">
      <c r="A282" s="81"/>
      <c r="B282" s="460"/>
      <c r="C282" s="461"/>
      <c r="D282" s="462"/>
      <c r="E282" s="463"/>
      <c r="F282" s="464"/>
      <c r="G282" s="465"/>
      <c r="H282" s="506"/>
      <c r="I282" s="487"/>
      <c r="J282" s="487"/>
      <c r="K282" s="496"/>
      <c r="L282" s="477"/>
      <c r="M282" s="470"/>
      <c r="N282" s="93" t="s">
        <v>52</v>
      </c>
      <c r="O282" s="95">
        <v>0.5</v>
      </c>
      <c r="P282" s="95">
        <v>0.9</v>
      </c>
      <c r="Q282" s="95">
        <v>0</v>
      </c>
      <c r="R282" s="96">
        <v>0</v>
      </c>
      <c r="S282" s="97">
        <f>SUM(O282:O282)*M281</f>
        <v>0.1</v>
      </c>
      <c r="T282" s="98">
        <f>SUM(P282:P282)*M281</f>
        <v>0.18000000000000002</v>
      </c>
      <c r="U282" s="98">
        <f>SUM(Q282:Q282)*M281</f>
        <v>0</v>
      </c>
      <c r="V282" s="98">
        <f>SUM(R282:R282)*M281</f>
        <v>0</v>
      </c>
      <c r="W282" s="160">
        <f t="shared" si="142"/>
        <v>0.18000000000000002</v>
      </c>
      <c r="X282" s="100"/>
      <c r="Y282" s="101"/>
      <c r="Z282" s="102"/>
      <c r="AA282" s="103"/>
      <c r="AB282" s="104"/>
      <c r="AC282" s="105"/>
      <c r="AD282" s="471"/>
      <c r="AE282" s="107"/>
      <c r="AF282" s="108"/>
      <c r="AG282" s="109"/>
      <c r="AH282" s="109"/>
      <c r="AI282" s="109"/>
      <c r="AJ282" s="472"/>
      <c r="AK282" s="124"/>
      <c r="AP282" s="126"/>
      <c r="AQ282" s="104"/>
      <c r="AS282" s="114" t="str">
        <f t="shared" si="137"/>
        <v>OK</v>
      </c>
    </row>
    <row r="283" spans="1:45" ht="30" customHeight="1" x14ac:dyDescent="0.3">
      <c r="A283" s="81"/>
      <c r="B283" s="460"/>
      <c r="C283" s="461"/>
      <c r="D283" s="462"/>
      <c r="E283" s="463"/>
      <c r="F283" s="464"/>
      <c r="G283" s="465"/>
      <c r="H283" s="506"/>
      <c r="I283" s="487"/>
      <c r="J283" s="487"/>
      <c r="K283" s="496"/>
      <c r="L283" s="476" t="s">
        <v>353</v>
      </c>
      <c r="M283" s="474">
        <v>0.4</v>
      </c>
      <c r="N283" s="127" t="s">
        <v>46</v>
      </c>
      <c r="O283" s="184">
        <v>0.15</v>
      </c>
      <c r="P283" s="184">
        <v>0.7</v>
      </c>
      <c r="Q283" s="184">
        <v>1</v>
      </c>
      <c r="R283" s="185">
        <v>1</v>
      </c>
      <c r="S283" s="128">
        <f>SUM(O283:O283)*M283</f>
        <v>0.06</v>
      </c>
      <c r="T283" s="129">
        <f>SUM(P283:P283)*M283</f>
        <v>0.27999999999999997</v>
      </c>
      <c r="U283" s="129">
        <f>SUM(Q283:Q283)*M283</f>
        <v>0.4</v>
      </c>
      <c r="V283" s="129">
        <f>SUM(R283:R283)*M283</f>
        <v>0.4</v>
      </c>
      <c r="W283" s="186">
        <f t="shared" si="142"/>
        <v>0.4</v>
      </c>
      <c r="X283" s="100"/>
      <c r="Y283" s="101"/>
      <c r="Z283" s="102"/>
      <c r="AA283" s="103"/>
      <c r="AB283" s="104"/>
      <c r="AC283" s="105"/>
      <c r="AD283" s="475" t="s">
        <v>343</v>
      </c>
      <c r="AE283" s="76"/>
      <c r="AF283" s="77" t="str">
        <f t="shared" ref="AF283" si="148">+IF(P284&gt;P283,"SUPERADA",IF(T284=T283,"EQUILIBRADA",IF(T284&lt;T283,"PARA MEJORAR")))</f>
        <v>EQUILIBRADA</v>
      </c>
      <c r="AG283" s="109"/>
      <c r="AH283" s="109"/>
      <c r="AI283" s="109"/>
      <c r="AJ283" s="472"/>
      <c r="AK283" s="124"/>
      <c r="AP283" s="126"/>
      <c r="AQ283" s="104"/>
      <c r="AS283" s="80" t="str">
        <f t="shared" si="137"/>
        <v>MAL</v>
      </c>
    </row>
    <row r="284" spans="1:45" ht="30" customHeight="1" thickBot="1" x14ac:dyDescent="0.35">
      <c r="A284" s="81"/>
      <c r="B284" s="460"/>
      <c r="C284" s="461"/>
      <c r="D284" s="462"/>
      <c r="E284" s="463"/>
      <c r="F284" s="464"/>
      <c r="G284" s="465"/>
      <c r="H284" s="506"/>
      <c r="I284" s="487"/>
      <c r="J284" s="487"/>
      <c r="K284" s="496"/>
      <c r="L284" s="477"/>
      <c r="M284" s="470"/>
      <c r="N284" s="93" t="s">
        <v>52</v>
      </c>
      <c r="O284" s="95">
        <v>0.15</v>
      </c>
      <c r="P284" s="95">
        <v>0.7</v>
      </c>
      <c r="Q284" s="95">
        <v>0</v>
      </c>
      <c r="R284" s="96">
        <v>0</v>
      </c>
      <c r="S284" s="214">
        <f>SUM(O284:O284)*M283</f>
        <v>0.06</v>
      </c>
      <c r="T284" s="215">
        <f>SUM(P284:P284)*M283</f>
        <v>0.27999999999999997</v>
      </c>
      <c r="U284" s="215">
        <f>SUM(Q284:Q284)*M283</f>
        <v>0</v>
      </c>
      <c r="V284" s="215">
        <f>SUM(R284:R284)*M283</f>
        <v>0</v>
      </c>
      <c r="W284" s="290">
        <f t="shared" si="142"/>
        <v>0.27999999999999997</v>
      </c>
      <c r="X284" s="100"/>
      <c r="Y284" s="101"/>
      <c r="Z284" s="102"/>
      <c r="AA284" s="103"/>
      <c r="AB284" s="104"/>
      <c r="AC284" s="105"/>
      <c r="AD284" s="471"/>
      <c r="AE284" s="107"/>
      <c r="AF284" s="108"/>
      <c r="AG284" s="109"/>
      <c r="AH284" s="109"/>
      <c r="AI284" s="109"/>
      <c r="AJ284" s="472"/>
      <c r="AK284" s="124"/>
      <c r="AP284" s="126"/>
      <c r="AQ284" s="104"/>
      <c r="AS284" s="114" t="str">
        <f t="shared" si="137"/>
        <v>OK</v>
      </c>
    </row>
    <row r="285" spans="1:45" ht="30" customHeight="1" x14ac:dyDescent="0.3">
      <c r="A285" s="81"/>
      <c r="B285" s="460"/>
      <c r="C285" s="461"/>
      <c r="D285" s="462"/>
      <c r="E285" s="463"/>
      <c r="F285" s="464"/>
      <c r="G285" s="465"/>
      <c r="H285" s="506"/>
      <c r="I285" s="487"/>
      <c r="J285" s="487"/>
      <c r="K285" s="496"/>
      <c r="L285" s="476" t="s">
        <v>354</v>
      </c>
      <c r="M285" s="474">
        <v>0.3</v>
      </c>
      <c r="N285" s="127" t="s">
        <v>46</v>
      </c>
      <c r="O285" s="184">
        <v>0</v>
      </c>
      <c r="P285" s="184">
        <v>0.2</v>
      </c>
      <c r="Q285" s="184">
        <v>0.5</v>
      </c>
      <c r="R285" s="185">
        <v>1</v>
      </c>
      <c r="S285" s="128">
        <f>SUM(O285:O285)*M285</f>
        <v>0</v>
      </c>
      <c r="T285" s="129">
        <f>SUM(P285:P285)*M285</f>
        <v>0.06</v>
      </c>
      <c r="U285" s="129">
        <f>SUM(Q285:Q285)*M285</f>
        <v>0.15</v>
      </c>
      <c r="V285" s="129">
        <f>SUM(R285:R285)*M285</f>
        <v>0.3</v>
      </c>
      <c r="W285" s="186">
        <f t="shared" si="142"/>
        <v>0.3</v>
      </c>
      <c r="X285" s="100"/>
      <c r="Y285" s="101"/>
      <c r="Z285" s="102"/>
      <c r="AA285" s="103"/>
      <c r="AB285" s="104"/>
      <c r="AC285" s="105"/>
      <c r="AD285" s="458" t="s">
        <v>351</v>
      </c>
      <c r="AE285" s="76"/>
      <c r="AF285" s="77" t="str">
        <f t="shared" ref="AF285" si="149">+IF(P286&gt;P285,"SUPERADA",IF(T286=T285,"EQUILIBRADA",IF(T286&lt;T285,"PARA MEJORAR")))</f>
        <v>EQUILIBRADA</v>
      </c>
      <c r="AG285" s="109"/>
      <c r="AH285" s="109"/>
      <c r="AI285" s="109"/>
      <c r="AJ285" s="472"/>
      <c r="AK285" s="124"/>
      <c r="AP285" s="126"/>
      <c r="AQ285" s="104"/>
      <c r="AS285" s="80" t="str">
        <f t="shared" si="137"/>
        <v>MAL</v>
      </c>
    </row>
    <row r="286" spans="1:45" ht="30" customHeight="1" thickBot="1" x14ac:dyDescent="0.35">
      <c r="A286" s="81"/>
      <c r="B286" s="460"/>
      <c r="C286" s="461"/>
      <c r="D286" s="462"/>
      <c r="E286" s="463"/>
      <c r="F286" s="464"/>
      <c r="G286" s="478"/>
      <c r="H286" s="508"/>
      <c r="I286" s="493"/>
      <c r="J286" s="493"/>
      <c r="K286" s="497"/>
      <c r="L286" s="494"/>
      <c r="M286" s="483"/>
      <c r="N286" s="137" t="s">
        <v>52</v>
      </c>
      <c r="O286" s="139">
        <v>0</v>
      </c>
      <c r="P286" s="139">
        <v>0.2</v>
      </c>
      <c r="Q286" s="139">
        <v>0</v>
      </c>
      <c r="R286" s="140">
        <v>0</v>
      </c>
      <c r="S286" s="141">
        <f>SUM(O286:O286)*M285</f>
        <v>0</v>
      </c>
      <c r="T286" s="142">
        <f>SUM(P286:P286)*M285</f>
        <v>0.06</v>
      </c>
      <c r="U286" s="142">
        <f>SUM(Q286:Q286)*M285</f>
        <v>0</v>
      </c>
      <c r="V286" s="142">
        <f>SUM(R286:R286)*M285</f>
        <v>0</v>
      </c>
      <c r="W286" s="169">
        <f t="shared" si="142"/>
        <v>0.06</v>
      </c>
      <c r="X286" s="144"/>
      <c r="Y286" s="145"/>
      <c r="Z286" s="146"/>
      <c r="AA286" s="147"/>
      <c r="AB286" s="148"/>
      <c r="AC286" s="105"/>
      <c r="AD286" s="471"/>
      <c r="AE286" s="107"/>
      <c r="AF286" s="108"/>
      <c r="AG286" s="150"/>
      <c r="AH286" s="109"/>
      <c r="AI286" s="109"/>
      <c r="AJ286" s="472"/>
      <c r="AK286" s="124"/>
      <c r="AP286" s="126"/>
      <c r="AQ286" s="148"/>
      <c r="AS286" s="114" t="str">
        <f t="shared" si="137"/>
        <v>OK</v>
      </c>
    </row>
    <row r="287" spans="1:45" ht="30" customHeight="1" x14ac:dyDescent="0.3">
      <c r="A287" s="81"/>
      <c r="B287" s="460"/>
      <c r="C287" s="461"/>
      <c r="D287" s="462"/>
      <c r="E287" s="463"/>
      <c r="F287" s="464"/>
      <c r="G287" s="452" t="s">
        <v>355</v>
      </c>
      <c r="H287" s="504">
        <v>38</v>
      </c>
      <c r="I287" s="485" t="s">
        <v>356</v>
      </c>
      <c r="J287" s="485" t="s">
        <v>357</v>
      </c>
      <c r="K287" s="510">
        <f>+Y287/(W287+W289+W291+W293+W295)</f>
        <v>0.68</v>
      </c>
      <c r="L287" s="486" t="s">
        <v>358</v>
      </c>
      <c r="M287" s="457">
        <v>0.2</v>
      </c>
      <c r="N287" s="62" t="s">
        <v>46</v>
      </c>
      <c r="O287" s="64">
        <v>0.5</v>
      </c>
      <c r="P287" s="64">
        <v>1</v>
      </c>
      <c r="Q287" s="64">
        <v>1</v>
      </c>
      <c r="R287" s="65">
        <v>1</v>
      </c>
      <c r="S287" s="66">
        <f>SUM(O287:O287)*M287</f>
        <v>0.1</v>
      </c>
      <c r="T287" s="67">
        <f>SUM(P287:P287)*M287</f>
        <v>0.2</v>
      </c>
      <c r="U287" s="67">
        <f>SUM(Q287:Q287)*M287</f>
        <v>0.2</v>
      </c>
      <c r="V287" s="67">
        <f>SUM(R287:R287)*M287</f>
        <v>0.2</v>
      </c>
      <c r="W287" s="155">
        <f t="shared" si="142"/>
        <v>0.2</v>
      </c>
      <c r="X287" s="69">
        <f>+S288+S292+S294+S296+S290</f>
        <v>0.25</v>
      </c>
      <c r="Y287" s="70">
        <f>+T288+T292+T294+T296+T290</f>
        <v>0.68</v>
      </c>
      <c r="Z287" s="71">
        <f>+U288+U292+U294+U296+U290</f>
        <v>0</v>
      </c>
      <c r="AA287" s="72">
        <f>+V288+V292+V294+V296+V290</f>
        <v>0</v>
      </c>
      <c r="AB287" s="73">
        <f>+AA288+AA292+AA294+AA296</f>
        <v>0</v>
      </c>
      <c r="AC287" s="105"/>
      <c r="AD287" s="458" t="s">
        <v>359</v>
      </c>
      <c r="AE287" s="76"/>
      <c r="AF287" s="77" t="str">
        <f t="shared" ref="AF287" si="150">+IF(P288&gt;P287,"SUPERADA",IF(T288=T287,"EQUILIBRADA",IF(T288&lt;T287,"PARA MEJORAR")))</f>
        <v>EQUILIBRADA</v>
      </c>
      <c r="AG287" s="77" t="str">
        <f>IF(COUNTIF(AF287:AF296,"PARA MEJORAR")&gt;=1,"PARA MEJORAR","BIEN")</f>
        <v>PARA MEJORAR</v>
      </c>
      <c r="AH287" s="109"/>
      <c r="AI287" s="109"/>
      <c r="AJ287" s="472"/>
      <c r="AK287" s="111"/>
      <c r="AL287" s="112"/>
      <c r="AM287" s="112"/>
      <c r="AN287" s="112"/>
      <c r="AO287" s="112"/>
      <c r="AP287" s="113"/>
      <c r="AQ287" s="73"/>
      <c r="AS287" s="80" t="str">
        <f t="shared" si="137"/>
        <v>OK</v>
      </c>
    </row>
    <row r="288" spans="1:45" ht="30" customHeight="1" thickBot="1" x14ac:dyDescent="0.35">
      <c r="A288" s="81"/>
      <c r="B288" s="460"/>
      <c r="C288" s="461"/>
      <c r="D288" s="462"/>
      <c r="E288" s="463"/>
      <c r="F288" s="464"/>
      <c r="G288" s="465"/>
      <c r="H288" s="506"/>
      <c r="I288" s="487"/>
      <c r="J288" s="487"/>
      <c r="K288" s="511"/>
      <c r="L288" s="477"/>
      <c r="M288" s="470"/>
      <c r="N288" s="93" t="s">
        <v>52</v>
      </c>
      <c r="O288" s="95">
        <v>0.5</v>
      </c>
      <c r="P288" s="95">
        <v>1</v>
      </c>
      <c r="Q288" s="95">
        <v>0</v>
      </c>
      <c r="R288" s="96">
        <v>0</v>
      </c>
      <c r="S288" s="97">
        <f>SUM(O288:O288)*M287</f>
        <v>0.1</v>
      </c>
      <c r="T288" s="98">
        <f>SUM(P288:P288)*M287</f>
        <v>0.2</v>
      </c>
      <c r="U288" s="98">
        <f>SUM(Q288:Q288)*M287</f>
        <v>0</v>
      </c>
      <c r="V288" s="98">
        <f>SUM(R288:R288)*M287</f>
        <v>0</v>
      </c>
      <c r="W288" s="160">
        <f t="shared" si="142"/>
        <v>0.2</v>
      </c>
      <c r="X288" s="100"/>
      <c r="Y288" s="101"/>
      <c r="Z288" s="102"/>
      <c r="AA288" s="103"/>
      <c r="AB288" s="104"/>
      <c r="AC288" s="105"/>
      <c r="AD288" s="488"/>
      <c r="AE288" s="107"/>
      <c r="AF288" s="108"/>
      <c r="AG288" s="109"/>
      <c r="AH288" s="109"/>
      <c r="AI288" s="109"/>
      <c r="AJ288" s="472"/>
      <c r="AK288" s="124"/>
      <c r="AP288" s="126"/>
      <c r="AQ288" s="104"/>
      <c r="AS288" s="114" t="str">
        <f t="shared" si="137"/>
        <v>OK</v>
      </c>
    </row>
    <row r="289" spans="1:45" ht="30" customHeight="1" x14ac:dyDescent="0.3">
      <c r="A289" s="81"/>
      <c r="B289" s="460"/>
      <c r="C289" s="461"/>
      <c r="D289" s="462"/>
      <c r="E289" s="463"/>
      <c r="F289" s="464"/>
      <c r="G289" s="465"/>
      <c r="H289" s="506"/>
      <c r="I289" s="487"/>
      <c r="J289" s="487"/>
      <c r="K289" s="511"/>
      <c r="L289" s="476" t="s">
        <v>360</v>
      </c>
      <c r="M289" s="474">
        <v>0.2</v>
      </c>
      <c r="N289" s="127" t="s">
        <v>46</v>
      </c>
      <c r="O289" s="184">
        <v>0.5</v>
      </c>
      <c r="P289" s="184">
        <v>1</v>
      </c>
      <c r="Q289" s="184">
        <v>1</v>
      </c>
      <c r="R289" s="185">
        <v>1</v>
      </c>
      <c r="S289" s="128">
        <f>SUM(O289:O289)*M289</f>
        <v>0.1</v>
      </c>
      <c r="T289" s="129">
        <f>SUM(P289:P289)*M289</f>
        <v>0.2</v>
      </c>
      <c r="U289" s="129">
        <f>SUM(Q289:Q289)*M289</f>
        <v>0.2</v>
      </c>
      <c r="V289" s="129">
        <f>SUM(R289:R289)*M289</f>
        <v>0.2</v>
      </c>
      <c r="W289" s="186">
        <f t="shared" si="142"/>
        <v>0.2</v>
      </c>
      <c r="X289" s="100"/>
      <c r="Y289" s="101"/>
      <c r="Z289" s="102"/>
      <c r="AA289" s="103"/>
      <c r="AB289" s="104"/>
      <c r="AC289" s="105"/>
      <c r="AD289" s="488" t="s">
        <v>361</v>
      </c>
      <c r="AE289" s="76"/>
      <c r="AF289" s="77" t="str">
        <f t="shared" ref="AF289" si="151">+IF(P290&gt;P289,"SUPERADA",IF(T290=T289,"EQUILIBRADA",IF(T290&lt;T289,"PARA MEJORAR")))</f>
        <v>PARA MEJORAR</v>
      </c>
      <c r="AG289" s="109"/>
      <c r="AH289" s="109"/>
      <c r="AI289" s="109"/>
      <c r="AJ289" s="472"/>
      <c r="AK289" s="124"/>
      <c r="AP289" s="126"/>
      <c r="AQ289" s="104"/>
      <c r="AS289" s="80" t="str">
        <f t="shared" si="137"/>
        <v>OK</v>
      </c>
    </row>
    <row r="290" spans="1:45" ht="30" customHeight="1" thickBot="1" x14ac:dyDescent="0.35">
      <c r="A290" s="81"/>
      <c r="B290" s="460"/>
      <c r="C290" s="461"/>
      <c r="D290" s="462"/>
      <c r="E290" s="463"/>
      <c r="F290" s="464"/>
      <c r="G290" s="465"/>
      <c r="H290" s="506"/>
      <c r="I290" s="487"/>
      <c r="J290" s="487"/>
      <c r="K290" s="511"/>
      <c r="L290" s="477"/>
      <c r="M290" s="470"/>
      <c r="N290" s="93" t="s">
        <v>52</v>
      </c>
      <c r="O290" s="95">
        <v>0.5</v>
      </c>
      <c r="P290" s="95">
        <v>0.9</v>
      </c>
      <c r="Q290" s="95">
        <v>0</v>
      </c>
      <c r="R290" s="96">
        <v>0</v>
      </c>
      <c r="S290" s="97">
        <f>SUM(O290:O290)*M289</f>
        <v>0.1</v>
      </c>
      <c r="T290" s="98">
        <f>SUM(P290:P290)*M289</f>
        <v>0.18000000000000002</v>
      </c>
      <c r="U290" s="98">
        <f>SUM(Q290:Q290)*M289</f>
        <v>0</v>
      </c>
      <c r="V290" s="98">
        <f>SUM(R290:R290)*M289</f>
        <v>0</v>
      </c>
      <c r="W290" s="160">
        <f t="shared" si="142"/>
        <v>0.18000000000000002</v>
      </c>
      <c r="X290" s="100"/>
      <c r="Y290" s="101"/>
      <c r="Z290" s="102"/>
      <c r="AA290" s="103"/>
      <c r="AB290" s="104"/>
      <c r="AC290" s="105"/>
      <c r="AD290" s="471"/>
      <c r="AE290" s="107"/>
      <c r="AF290" s="108"/>
      <c r="AG290" s="109"/>
      <c r="AH290" s="109"/>
      <c r="AI290" s="109"/>
      <c r="AJ290" s="472"/>
      <c r="AK290" s="124"/>
      <c r="AP290" s="126"/>
      <c r="AQ290" s="104"/>
      <c r="AS290" s="114" t="str">
        <f t="shared" si="137"/>
        <v>OK</v>
      </c>
    </row>
    <row r="291" spans="1:45" ht="30" customHeight="1" x14ac:dyDescent="0.3">
      <c r="A291" s="81"/>
      <c r="B291" s="460"/>
      <c r="C291" s="461"/>
      <c r="D291" s="462"/>
      <c r="E291" s="463"/>
      <c r="F291" s="464"/>
      <c r="G291" s="465"/>
      <c r="H291" s="506"/>
      <c r="I291" s="487"/>
      <c r="J291" s="487"/>
      <c r="K291" s="511"/>
      <c r="L291" s="476" t="s">
        <v>362</v>
      </c>
      <c r="M291" s="474">
        <v>0.2</v>
      </c>
      <c r="N291" s="127" t="s">
        <v>46</v>
      </c>
      <c r="O291" s="184">
        <v>0</v>
      </c>
      <c r="P291" s="184">
        <v>1</v>
      </c>
      <c r="Q291" s="184">
        <v>1</v>
      </c>
      <c r="R291" s="185">
        <v>1</v>
      </c>
      <c r="S291" s="128">
        <f>SUM(O291:O291)*M291</f>
        <v>0</v>
      </c>
      <c r="T291" s="129">
        <f>SUM(P291:P291)*M291</f>
        <v>0.2</v>
      </c>
      <c r="U291" s="129">
        <f>SUM(Q291:Q291)*M291</f>
        <v>0.2</v>
      </c>
      <c r="V291" s="129">
        <f>SUM(R291:R291)*M291</f>
        <v>0.2</v>
      </c>
      <c r="W291" s="186">
        <f t="shared" si="142"/>
        <v>0.2</v>
      </c>
      <c r="X291" s="100"/>
      <c r="Y291" s="101"/>
      <c r="Z291" s="102"/>
      <c r="AA291" s="103"/>
      <c r="AB291" s="104"/>
      <c r="AC291" s="105"/>
      <c r="AD291" s="475" t="s">
        <v>363</v>
      </c>
      <c r="AE291" s="76"/>
      <c r="AF291" s="77" t="str">
        <f t="shared" ref="AF291" si="152">+IF(P292&gt;P291,"SUPERADA",IF(T292=T291,"EQUILIBRADA",IF(T292&lt;T291,"PARA MEJORAR")))</f>
        <v>EQUILIBRADA</v>
      </c>
      <c r="AG291" s="109"/>
      <c r="AH291" s="109"/>
      <c r="AI291" s="109"/>
      <c r="AJ291" s="472"/>
      <c r="AK291" s="124"/>
      <c r="AP291" s="126"/>
      <c r="AQ291" s="104"/>
      <c r="AS291" s="80" t="str">
        <f t="shared" si="137"/>
        <v>OK</v>
      </c>
    </row>
    <row r="292" spans="1:45" ht="30" customHeight="1" thickBot="1" x14ac:dyDescent="0.35">
      <c r="A292" s="81"/>
      <c r="B292" s="460"/>
      <c r="C292" s="461"/>
      <c r="D292" s="462"/>
      <c r="E292" s="463"/>
      <c r="F292" s="464"/>
      <c r="G292" s="465"/>
      <c r="H292" s="506"/>
      <c r="I292" s="487"/>
      <c r="J292" s="487"/>
      <c r="K292" s="511"/>
      <c r="L292" s="477"/>
      <c r="M292" s="470"/>
      <c r="N292" s="93" t="s">
        <v>52</v>
      </c>
      <c r="O292" s="95">
        <v>0</v>
      </c>
      <c r="P292" s="95">
        <v>1</v>
      </c>
      <c r="Q292" s="95">
        <v>0</v>
      </c>
      <c r="R292" s="96">
        <v>0</v>
      </c>
      <c r="S292" s="97">
        <f>SUM(O292:O292)*M291</f>
        <v>0</v>
      </c>
      <c r="T292" s="98">
        <f>SUM(P292:P292)*M291</f>
        <v>0.2</v>
      </c>
      <c r="U292" s="98">
        <f>SUM(Q292:Q292)*M291</f>
        <v>0</v>
      </c>
      <c r="V292" s="98">
        <f>SUM(R292:R292)*M291</f>
        <v>0</v>
      </c>
      <c r="W292" s="160">
        <f t="shared" si="142"/>
        <v>0.2</v>
      </c>
      <c r="X292" s="100"/>
      <c r="Y292" s="101"/>
      <c r="Z292" s="102"/>
      <c r="AA292" s="103"/>
      <c r="AB292" s="104"/>
      <c r="AC292" s="105"/>
      <c r="AD292" s="471"/>
      <c r="AE292" s="107"/>
      <c r="AF292" s="108"/>
      <c r="AG292" s="109"/>
      <c r="AH292" s="109"/>
      <c r="AI292" s="109"/>
      <c r="AJ292" s="472"/>
      <c r="AK292" s="124"/>
      <c r="AP292" s="126"/>
      <c r="AQ292" s="104"/>
      <c r="AS292" s="114" t="str">
        <f t="shared" si="137"/>
        <v>OK</v>
      </c>
    </row>
    <row r="293" spans="1:45" ht="30" customHeight="1" x14ac:dyDescent="0.3">
      <c r="A293" s="81"/>
      <c r="B293" s="460"/>
      <c r="C293" s="461"/>
      <c r="D293" s="462"/>
      <c r="E293" s="463"/>
      <c r="F293" s="464"/>
      <c r="G293" s="465"/>
      <c r="H293" s="506"/>
      <c r="I293" s="487"/>
      <c r="J293" s="487"/>
      <c r="K293" s="511"/>
      <c r="L293" s="476" t="s">
        <v>364</v>
      </c>
      <c r="M293" s="474">
        <v>0.2</v>
      </c>
      <c r="N293" s="127" t="s">
        <v>46</v>
      </c>
      <c r="O293" s="184">
        <v>0.25</v>
      </c>
      <c r="P293" s="184">
        <v>0.5</v>
      </c>
      <c r="Q293" s="184">
        <v>1</v>
      </c>
      <c r="R293" s="185">
        <v>1</v>
      </c>
      <c r="S293" s="128">
        <f>SUM(O293:O293)*M293</f>
        <v>0.05</v>
      </c>
      <c r="T293" s="129">
        <f>SUM(P293:P293)*M293</f>
        <v>0.1</v>
      </c>
      <c r="U293" s="129">
        <f>SUM(Q293:Q293)*M293</f>
        <v>0.2</v>
      </c>
      <c r="V293" s="129">
        <f>SUM(R293:R293)*M293</f>
        <v>0.2</v>
      </c>
      <c r="W293" s="186">
        <f t="shared" si="142"/>
        <v>0.2</v>
      </c>
      <c r="X293" s="100"/>
      <c r="Y293" s="101"/>
      <c r="Z293" s="102"/>
      <c r="AA293" s="103"/>
      <c r="AB293" s="104"/>
      <c r="AC293" s="105"/>
      <c r="AD293" s="475" t="s">
        <v>363</v>
      </c>
      <c r="AE293" s="76"/>
      <c r="AF293" s="77" t="str">
        <f t="shared" ref="AF293" si="153">+IF(P294&gt;P293,"SUPERADA",IF(T294=T293,"EQUILIBRADA",IF(T294&lt;T293,"PARA MEJORAR")))</f>
        <v>EQUILIBRADA</v>
      </c>
      <c r="AG293" s="109"/>
      <c r="AH293" s="109"/>
      <c r="AI293" s="109"/>
      <c r="AJ293" s="472"/>
      <c r="AK293" s="124"/>
      <c r="AP293" s="126"/>
      <c r="AQ293" s="104"/>
      <c r="AS293" s="80" t="str">
        <f t="shared" si="137"/>
        <v>MAL</v>
      </c>
    </row>
    <row r="294" spans="1:45" ht="30" customHeight="1" thickBot="1" x14ac:dyDescent="0.35">
      <c r="A294" s="81"/>
      <c r="B294" s="460"/>
      <c r="C294" s="461"/>
      <c r="D294" s="462"/>
      <c r="E294" s="463"/>
      <c r="F294" s="464"/>
      <c r="G294" s="465"/>
      <c r="H294" s="506"/>
      <c r="I294" s="487"/>
      <c r="J294" s="487"/>
      <c r="K294" s="511"/>
      <c r="L294" s="477"/>
      <c r="M294" s="470"/>
      <c r="N294" s="93" t="s">
        <v>52</v>
      </c>
      <c r="O294" s="95">
        <v>0.25</v>
      </c>
      <c r="P294" s="95">
        <v>0.5</v>
      </c>
      <c r="Q294" s="95">
        <v>0</v>
      </c>
      <c r="R294" s="96">
        <v>0</v>
      </c>
      <c r="S294" s="214">
        <f>SUM(O294:O294)*M293</f>
        <v>0.05</v>
      </c>
      <c r="T294" s="215">
        <f>SUM(P294:P294)*M293</f>
        <v>0.1</v>
      </c>
      <c r="U294" s="215">
        <f>SUM(Q294:Q294)*M293</f>
        <v>0</v>
      </c>
      <c r="V294" s="215">
        <f>SUM(R294:R294)*M293</f>
        <v>0</v>
      </c>
      <c r="W294" s="290">
        <f t="shared" si="142"/>
        <v>0.1</v>
      </c>
      <c r="X294" s="100"/>
      <c r="Y294" s="101"/>
      <c r="Z294" s="102"/>
      <c r="AA294" s="103"/>
      <c r="AB294" s="104"/>
      <c r="AC294" s="105"/>
      <c r="AD294" s="471"/>
      <c r="AE294" s="107"/>
      <c r="AF294" s="108"/>
      <c r="AG294" s="109"/>
      <c r="AH294" s="109"/>
      <c r="AI294" s="109"/>
      <c r="AJ294" s="472"/>
      <c r="AK294" s="124"/>
      <c r="AP294" s="126"/>
      <c r="AQ294" s="104"/>
      <c r="AS294" s="114" t="str">
        <f t="shared" si="137"/>
        <v>OK</v>
      </c>
    </row>
    <row r="295" spans="1:45" ht="30" customHeight="1" x14ac:dyDescent="0.3">
      <c r="A295" s="81"/>
      <c r="B295" s="460"/>
      <c r="C295" s="461"/>
      <c r="D295" s="462"/>
      <c r="E295" s="463"/>
      <c r="F295" s="464"/>
      <c r="G295" s="465"/>
      <c r="H295" s="506"/>
      <c r="I295" s="487"/>
      <c r="J295" s="487"/>
      <c r="K295" s="511"/>
      <c r="L295" s="476" t="s">
        <v>365</v>
      </c>
      <c r="M295" s="474">
        <v>0.2</v>
      </c>
      <c r="N295" s="127" t="s">
        <v>46</v>
      </c>
      <c r="O295" s="184">
        <v>0</v>
      </c>
      <c r="P295" s="184">
        <v>0</v>
      </c>
      <c r="Q295" s="184">
        <v>1</v>
      </c>
      <c r="R295" s="185">
        <v>1</v>
      </c>
      <c r="S295" s="128">
        <f>SUM(O295:O295)*M295</f>
        <v>0</v>
      </c>
      <c r="T295" s="129">
        <f>SUM(P295:P295)*M295</f>
        <v>0</v>
      </c>
      <c r="U295" s="129">
        <f>SUM(Q295:Q295)*M295</f>
        <v>0.2</v>
      </c>
      <c r="V295" s="129">
        <f>SUM(R295:R295)*M295</f>
        <v>0.2</v>
      </c>
      <c r="W295" s="186">
        <f t="shared" si="142"/>
        <v>0.2</v>
      </c>
      <c r="X295" s="100"/>
      <c r="Y295" s="101"/>
      <c r="Z295" s="102"/>
      <c r="AA295" s="103"/>
      <c r="AB295" s="104"/>
      <c r="AC295" s="105"/>
      <c r="AD295" s="475" t="s">
        <v>363</v>
      </c>
      <c r="AE295" s="76"/>
      <c r="AF295" s="77" t="str">
        <f t="shared" ref="AF295" si="154">+IF(P296&gt;P295,"SUPERADA",IF(T296=T295,"EQUILIBRADA",IF(T296&lt;T295,"PARA MEJORAR")))</f>
        <v>EQUILIBRADA</v>
      </c>
      <c r="AG295" s="109"/>
      <c r="AH295" s="109"/>
      <c r="AI295" s="109"/>
      <c r="AJ295" s="472"/>
      <c r="AK295" s="124"/>
      <c r="AP295" s="126"/>
      <c r="AQ295" s="104"/>
      <c r="AS295" s="80" t="str">
        <f t="shared" si="137"/>
        <v>MAL</v>
      </c>
    </row>
    <row r="296" spans="1:45" ht="30" customHeight="1" thickBot="1" x14ac:dyDescent="0.35">
      <c r="A296" s="81"/>
      <c r="B296" s="460"/>
      <c r="C296" s="489"/>
      <c r="D296" s="490"/>
      <c r="E296" s="491"/>
      <c r="F296" s="492"/>
      <c r="G296" s="478"/>
      <c r="H296" s="508"/>
      <c r="I296" s="493"/>
      <c r="J296" s="493"/>
      <c r="K296" s="512"/>
      <c r="L296" s="494"/>
      <c r="M296" s="483"/>
      <c r="N296" s="137" t="s">
        <v>52</v>
      </c>
      <c r="O296" s="139">
        <v>0</v>
      </c>
      <c r="P296" s="139">
        <v>0</v>
      </c>
      <c r="Q296" s="139">
        <v>0</v>
      </c>
      <c r="R296" s="140">
        <v>0</v>
      </c>
      <c r="S296" s="141">
        <f>SUM(O296:O296)*M295</f>
        <v>0</v>
      </c>
      <c r="T296" s="142">
        <f>SUM(P296:P296)*M295</f>
        <v>0</v>
      </c>
      <c r="U296" s="142">
        <f>SUM(Q296:Q296)*M295</f>
        <v>0</v>
      </c>
      <c r="V296" s="142">
        <f>SUM(R296:R296)*M295</f>
        <v>0</v>
      </c>
      <c r="W296" s="169">
        <f t="shared" si="142"/>
        <v>0</v>
      </c>
      <c r="X296" s="144"/>
      <c r="Y296" s="145"/>
      <c r="Z296" s="146"/>
      <c r="AA296" s="147"/>
      <c r="AB296" s="148"/>
      <c r="AC296" s="105"/>
      <c r="AD296" s="484"/>
      <c r="AE296" s="107"/>
      <c r="AF296" s="108"/>
      <c r="AG296" s="150"/>
      <c r="AH296" s="150"/>
      <c r="AI296" s="109"/>
      <c r="AJ296" s="472"/>
      <c r="AK296" s="124"/>
      <c r="AP296" s="126"/>
      <c r="AQ296" s="104"/>
      <c r="AS296" s="114" t="str">
        <f t="shared" si="137"/>
        <v>OK</v>
      </c>
    </row>
    <row r="297" spans="1:45" ht="30" customHeight="1" x14ac:dyDescent="0.3">
      <c r="A297" s="81"/>
      <c r="B297" s="460"/>
      <c r="C297" s="448">
        <v>22</v>
      </c>
      <c r="D297" s="449" t="s">
        <v>366</v>
      </c>
      <c r="E297" s="450">
        <v>22</v>
      </c>
      <c r="F297" s="451" t="s">
        <v>367</v>
      </c>
      <c r="G297" s="452" t="s">
        <v>368</v>
      </c>
      <c r="H297" s="504">
        <v>39</v>
      </c>
      <c r="I297" s="485" t="s">
        <v>369</v>
      </c>
      <c r="J297" s="485" t="s">
        <v>268</v>
      </c>
      <c r="K297" s="513">
        <f>+Y297/(W297+W299+W300)</f>
        <v>0</v>
      </c>
      <c r="L297" s="486" t="s">
        <v>370</v>
      </c>
      <c r="M297" s="514">
        <v>0.7</v>
      </c>
      <c r="N297" s="117" t="s">
        <v>46</v>
      </c>
      <c r="O297" s="119">
        <v>0</v>
      </c>
      <c r="P297" s="119">
        <v>0.5</v>
      </c>
      <c r="Q297" s="119">
        <v>1</v>
      </c>
      <c r="R297" s="120">
        <v>1</v>
      </c>
      <c r="S297" s="121">
        <f>SUM(O297:O297)*M297</f>
        <v>0</v>
      </c>
      <c r="T297" s="122">
        <f>SUM(P297:P297)*M297</f>
        <v>0.35</v>
      </c>
      <c r="U297" s="122">
        <f>SUM(Q297:Q297)*M297</f>
        <v>0.7</v>
      </c>
      <c r="V297" s="122">
        <f>SUM(R297:R297)*M297</f>
        <v>0.7</v>
      </c>
      <c r="W297" s="164">
        <f t="shared" si="142"/>
        <v>0.7</v>
      </c>
      <c r="X297" s="69">
        <f>+S298+S300</f>
        <v>0</v>
      </c>
      <c r="Y297" s="70">
        <f>+T298+T300</f>
        <v>0</v>
      </c>
      <c r="Z297" s="71">
        <f>+U298+U300</f>
        <v>0</v>
      </c>
      <c r="AA297" s="72">
        <f>+V298+V300</f>
        <v>0</v>
      </c>
      <c r="AB297" s="73">
        <f>+AA298+AA300</f>
        <v>0</v>
      </c>
      <c r="AC297" s="105"/>
      <c r="AD297" s="458" t="s">
        <v>371</v>
      </c>
      <c r="AE297" s="76"/>
      <c r="AF297" s="77" t="str">
        <f t="shared" ref="AF297" si="155">+IF(P298&gt;P297,"SUPERADA",IF(T298=T297,"EQUILIBRADA",IF(T298&lt;T297,"PARA MEJORAR")))</f>
        <v>PARA MEJORAR</v>
      </c>
      <c r="AG297" s="77" t="str">
        <f>IF(COUNTIF(AF297:AF300,"PARA MEJORAR")&gt;=1,"PARA MEJORAR","BIEN")</f>
        <v>PARA MEJORAR</v>
      </c>
      <c r="AH297" s="77" t="str">
        <f>IF(COUNTIF(AG297:AG314,"PARA MEJORAR")&gt;=1,"PARA MEJORAR","BIEN")</f>
        <v>PARA MEJORAR</v>
      </c>
      <c r="AI297" s="109"/>
      <c r="AJ297" s="472"/>
      <c r="AK297" s="111"/>
      <c r="AL297" s="112"/>
      <c r="AM297" s="112"/>
      <c r="AN297" s="112"/>
      <c r="AO297" s="112"/>
      <c r="AP297" s="113"/>
      <c r="AQ297" s="104"/>
      <c r="AS297" s="80" t="str">
        <f t="shared" si="137"/>
        <v>MAL</v>
      </c>
    </row>
    <row r="298" spans="1:45" ht="30" customHeight="1" thickBot="1" x14ac:dyDescent="0.35">
      <c r="A298" s="81"/>
      <c r="B298" s="460"/>
      <c r="C298" s="461"/>
      <c r="D298" s="462"/>
      <c r="E298" s="463"/>
      <c r="F298" s="464"/>
      <c r="G298" s="465"/>
      <c r="H298" s="506"/>
      <c r="I298" s="487"/>
      <c r="J298" s="487"/>
      <c r="K298" s="515"/>
      <c r="L298" s="477"/>
      <c r="M298" s="516"/>
      <c r="N298" s="93" t="s">
        <v>52</v>
      </c>
      <c r="O298" s="95">
        <v>0</v>
      </c>
      <c r="P298" s="95">
        <v>0</v>
      </c>
      <c r="Q298" s="95">
        <v>0</v>
      </c>
      <c r="R298" s="96">
        <v>0</v>
      </c>
      <c r="S298" s="97">
        <f>SUM(O298:O298)*M297</f>
        <v>0</v>
      </c>
      <c r="T298" s="98">
        <f>SUM(P298:P298)*M297</f>
        <v>0</v>
      </c>
      <c r="U298" s="98">
        <f>SUM(Q298:Q298)*M297</f>
        <v>0</v>
      </c>
      <c r="V298" s="98">
        <f>SUM(R298:R298)*M297</f>
        <v>0</v>
      </c>
      <c r="W298" s="160">
        <f t="shared" si="142"/>
        <v>0</v>
      </c>
      <c r="X298" s="100"/>
      <c r="Y298" s="101"/>
      <c r="Z298" s="102"/>
      <c r="AA298" s="103"/>
      <c r="AB298" s="104"/>
      <c r="AC298" s="105"/>
      <c r="AD298" s="471"/>
      <c r="AE298" s="107"/>
      <c r="AF298" s="108"/>
      <c r="AG298" s="109"/>
      <c r="AH298" s="109"/>
      <c r="AI298" s="109"/>
      <c r="AJ298" s="472"/>
      <c r="AK298" s="124"/>
      <c r="AP298" s="126"/>
      <c r="AQ298" s="104"/>
      <c r="AS298" s="114" t="str">
        <f t="shared" si="137"/>
        <v>OK</v>
      </c>
    </row>
    <row r="299" spans="1:45" ht="30" customHeight="1" x14ac:dyDescent="0.3">
      <c r="A299" s="81"/>
      <c r="B299" s="460"/>
      <c r="C299" s="461"/>
      <c r="D299" s="462"/>
      <c r="E299" s="463"/>
      <c r="F299" s="464"/>
      <c r="G299" s="465"/>
      <c r="H299" s="506"/>
      <c r="I299" s="487"/>
      <c r="J299" s="487"/>
      <c r="K299" s="515"/>
      <c r="L299" s="476" t="s">
        <v>372</v>
      </c>
      <c r="M299" s="517">
        <v>0.3</v>
      </c>
      <c r="N299" s="127" t="s">
        <v>46</v>
      </c>
      <c r="O299" s="184">
        <v>0</v>
      </c>
      <c r="P299" s="184">
        <v>0</v>
      </c>
      <c r="Q299" s="184">
        <v>0</v>
      </c>
      <c r="R299" s="185">
        <v>1</v>
      </c>
      <c r="S299" s="128">
        <f>SUM(O299:O299)*M299</f>
        <v>0</v>
      </c>
      <c r="T299" s="129">
        <f>SUM(P299:P299)*M299</f>
        <v>0</v>
      </c>
      <c r="U299" s="129">
        <f>SUM(Q299:Q299)*M299</f>
        <v>0</v>
      </c>
      <c r="V299" s="129">
        <f>SUM(R299:R299)*M299</f>
        <v>0.3</v>
      </c>
      <c r="W299" s="186">
        <f t="shared" si="142"/>
        <v>0.3</v>
      </c>
      <c r="X299" s="100"/>
      <c r="Y299" s="101"/>
      <c r="Z299" s="102"/>
      <c r="AA299" s="103"/>
      <c r="AB299" s="104"/>
      <c r="AC299" s="105"/>
      <c r="AD299" s="475" t="s">
        <v>373</v>
      </c>
      <c r="AE299" s="76"/>
      <c r="AF299" s="77" t="str">
        <f t="shared" ref="AF299" si="156">+IF(P300&gt;P299,"SUPERADA",IF(T300=T299,"EQUILIBRADA",IF(T300&lt;T299,"PARA MEJORAR")))</f>
        <v>EQUILIBRADA</v>
      </c>
      <c r="AG299" s="109"/>
      <c r="AH299" s="109"/>
      <c r="AI299" s="109"/>
      <c r="AJ299" s="472"/>
      <c r="AK299" s="124"/>
      <c r="AP299" s="126"/>
      <c r="AQ299" s="104"/>
      <c r="AS299" s="80" t="str">
        <f t="shared" si="137"/>
        <v>MAL</v>
      </c>
    </row>
    <row r="300" spans="1:45" ht="30" customHeight="1" thickBot="1" x14ac:dyDescent="0.35">
      <c r="A300" s="81"/>
      <c r="B300" s="460"/>
      <c r="C300" s="461"/>
      <c r="D300" s="462"/>
      <c r="E300" s="463"/>
      <c r="F300" s="464"/>
      <c r="G300" s="518"/>
      <c r="H300" s="519"/>
      <c r="I300" s="520"/>
      <c r="J300" s="520"/>
      <c r="K300" s="521"/>
      <c r="L300" s="477"/>
      <c r="M300" s="516"/>
      <c r="N300" s="137" t="s">
        <v>52</v>
      </c>
      <c r="O300" s="139">
        <v>0</v>
      </c>
      <c r="P300" s="139">
        <v>0</v>
      </c>
      <c r="Q300" s="139">
        <v>0</v>
      </c>
      <c r="R300" s="140">
        <v>0</v>
      </c>
      <c r="S300" s="214">
        <f>SUM(O300:O300)*M299</f>
        <v>0</v>
      </c>
      <c r="T300" s="215">
        <f>SUM(P300:P300)*M299</f>
        <v>0</v>
      </c>
      <c r="U300" s="215">
        <f>SUM(Q300:Q300)*M299</f>
        <v>0</v>
      </c>
      <c r="V300" s="215">
        <f>SUM(R300:R300)*M299</f>
        <v>0</v>
      </c>
      <c r="W300" s="290">
        <f t="shared" si="142"/>
        <v>0</v>
      </c>
      <c r="X300" s="144"/>
      <c r="Y300" s="145"/>
      <c r="Z300" s="146"/>
      <c r="AA300" s="147"/>
      <c r="AB300" s="148"/>
      <c r="AC300" s="105"/>
      <c r="AD300" s="484"/>
      <c r="AE300" s="107"/>
      <c r="AF300" s="108"/>
      <c r="AG300" s="150"/>
      <c r="AH300" s="109"/>
      <c r="AI300" s="109"/>
      <c r="AJ300" s="472"/>
      <c r="AK300" s="124"/>
      <c r="AP300" s="126"/>
      <c r="AQ300" s="148"/>
      <c r="AS300" s="114" t="str">
        <f t="shared" si="137"/>
        <v>OK</v>
      </c>
    </row>
    <row r="301" spans="1:45" ht="30" customHeight="1" x14ac:dyDescent="0.3">
      <c r="A301" s="81"/>
      <c r="B301" s="460"/>
      <c r="C301" s="461"/>
      <c r="D301" s="462"/>
      <c r="E301" s="463"/>
      <c r="F301" s="464"/>
      <c r="G301" s="522" t="s">
        <v>374</v>
      </c>
      <c r="H301" s="523">
        <v>40</v>
      </c>
      <c r="I301" s="524" t="s">
        <v>375</v>
      </c>
      <c r="J301" s="524" t="s">
        <v>268</v>
      </c>
      <c r="K301" s="505">
        <f>+Y301/(W301+W303+W305)</f>
        <v>0.1</v>
      </c>
      <c r="L301" s="476" t="s">
        <v>376</v>
      </c>
      <c r="M301" s="517">
        <v>0.2</v>
      </c>
      <c r="N301" s="62" t="s">
        <v>46</v>
      </c>
      <c r="O301" s="64">
        <v>0.1</v>
      </c>
      <c r="P301" s="64">
        <v>0.3</v>
      </c>
      <c r="Q301" s="64">
        <v>0.6</v>
      </c>
      <c r="R301" s="120">
        <v>1</v>
      </c>
      <c r="S301" s="66">
        <f>SUM(O301:O301)*M301</f>
        <v>2.0000000000000004E-2</v>
      </c>
      <c r="T301" s="67">
        <f>SUM(P301:P301)*M301</f>
        <v>0.06</v>
      </c>
      <c r="U301" s="67">
        <f>SUM(Q301:Q301)*M301</f>
        <v>0.12</v>
      </c>
      <c r="V301" s="67">
        <f>SUM(R301:R301)*M301</f>
        <v>0.2</v>
      </c>
      <c r="W301" s="155">
        <f t="shared" si="142"/>
        <v>0.2</v>
      </c>
      <c r="X301" s="69">
        <f>+S302+S304+S306</f>
        <v>5.000000000000001E-3</v>
      </c>
      <c r="Y301" s="70">
        <f>+T302+T304+T306</f>
        <v>0.1</v>
      </c>
      <c r="Z301" s="71">
        <f>+U302+U304+U306</f>
        <v>0</v>
      </c>
      <c r="AA301" s="72">
        <f>+V302+V304+V306</f>
        <v>0</v>
      </c>
      <c r="AB301" s="73">
        <f>+AA302+AA304+AA306</f>
        <v>0</v>
      </c>
      <c r="AC301" s="105"/>
      <c r="AD301" s="458" t="s">
        <v>335</v>
      </c>
      <c r="AE301" s="76"/>
      <c r="AF301" s="77" t="str">
        <f t="shared" ref="AF301" si="157">+IF(P302&gt;P301,"SUPERADA",IF(T302=T301,"EQUILIBRADA",IF(T302&lt;T301,"PARA MEJORAR")))</f>
        <v>SUPERADA</v>
      </c>
      <c r="AG301" s="77" t="str">
        <f>IF(COUNTIF(AF301:AF306,"PARA MEJORAR")&gt;=1,"PARA MEJORAR","BIEN")</f>
        <v>PARA MEJORAR</v>
      </c>
      <c r="AH301" s="109"/>
      <c r="AI301" s="109"/>
      <c r="AJ301" s="472"/>
      <c r="AK301" s="111"/>
      <c r="AL301" s="112"/>
      <c r="AM301" s="112"/>
      <c r="AN301" s="112"/>
      <c r="AO301" s="112"/>
      <c r="AP301" s="113"/>
      <c r="AQ301" s="73"/>
      <c r="AS301" s="80" t="str">
        <f t="shared" si="137"/>
        <v>MAL</v>
      </c>
    </row>
    <row r="302" spans="1:45" ht="30" customHeight="1" thickBot="1" x14ac:dyDescent="0.35">
      <c r="A302" s="81"/>
      <c r="B302" s="460"/>
      <c r="C302" s="461"/>
      <c r="D302" s="462"/>
      <c r="E302" s="463"/>
      <c r="F302" s="464"/>
      <c r="G302" s="465"/>
      <c r="H302" s="506"/>
      <c r="I302" s="487"/>
      <c r="J302" s="487"/>
      <c r="K302" s="507"/>
      <c r="L302" s="477"/>
      <c r="M302" s="516"/>
      <c r="N302" s="93" t="s">
        <v>52</v>
      </c>
      <c r="O302" s="95">
        <v>2.5000000000000001E-2</v>
      </c>
      <c r="P302" s="95">
        <v>0.5</v>
      </c>
      <c r="Q302" s="95">
        <v>0</v>
      </c>
      <c r="R302" s="96">
        <v>0</v>
      </c>
      <c r="S302" s="97">
        <f>SUM(O302:O302)*M301</f>
        <v>5.000000000000001E-3</v>
      </c>
      <c r="T302" s="98">
        <f>SUM(P302:P302)*M301</f>
        <v>0.1</v>
      </c>
      <c r="U302" s="98">
        <f>SUM(Q302:Q302)*M301</f>
        <v>0</v>
      </c>
      <c r="V302" s="98">
        <f>SUM(R302:R302)*M301</f>
        <v>0</v>
      </c>
      <c r="W302" s="160">
        <f t="shared" si="142"/>
        <v>0.1</v>
      </c>
      <c r="X302" s="100"/>
      <c r="Y302" s="101"/>
      <c r="Z302" s="102"/>
      <c r="AA302" s="103"/>
      <c r="AB302" s="104"/>
      <c r="AC302" s="105"/>
      <c r="AD302" s="471"/>
      <c r="AE302" s="107"/>
      <c r="AF302" s="108"/>
      <c r="AG302" s="109"/>
      <c r="AH302" s="109"/>
      <c r="AI302" s="109"/>
      <c r="AJ302" s="472"/>
      <c r="AK302" s="124"/>
      <c r="AP302" s="126"/>
      <c r="AQ302" s="104"/>
      <c r="AS302" s="114" t="str">
        <f t="shared" si="137"/>
        <v>OK</v>
      </c>
    </row>
    <row r="303" spans="1:45" ht="30" customHeight="1" x14ac:dyDescent="0.3">
      <c r="A303" s="81"/>
      <c r="B303" s="460"/>
      <c r="C303" s="461"/>
      <c r="D303" s="462"/>
      <c r="E303" s="463"/>
      <c r="F303" s="464"/>
      <c r="G303" s="465"/>
      <c r="H303" s="506"/>
      <c r="I303" s="487"/>
      <c r="J303" s="487"/>
      <c r="K303" s="507"/>
      <c r="L303" s="476" t="s">
        <v>377</v>
      </c>
      <c r="M303" s="517">
        <v>0.2</v>
      </c>
      <c r="N303" s="127" t="s">
        <v>46</v>
      </c>
      <c r="O303" s="184">
        <v>0</v>
      </c>
      <c r="P303" s="184">
        <v>0.1</v>
      </c>
      <c r="Q303" s="184">
        <v>0.35</v>
      </c>
      <c r="R303" s="185">
        <v>1</v>
      </c>
      <c r="S303" s="128">
        <f>SUM(O303:O303)*M303</f>
        <v>0</v>
      </c>
      <c r="T303" s="129">
        <f>SUM(P303:P303)*M303</f>
        <v>2.0000000000000004E-2</v>
      </c>
      <c r="U303" s="129">
        <f>SUM(Q303:Q303)*M303</f>
        <v>6.9999999999999993E-2</v>
      </c>
      <c r="V303" s="129">
        <f>SUM(R303:R303)*M303</f>
        <v>0.2</v>
      </c>
      <c r="W303" s="186">
        <f t="shared" si="142"/>
        <v>0.2</v>
      </c>
      <c r="X303" s="100"/>
      <c r="Y303" s="101"/>
      <c r="Z303" s="102"/>
      <c r="AA303" s="103"/>
      <c r="AB303" s="104"/>
      <c r="AC303" s="105"/>
      <c r="AD303" s="475" t="s">
        <v>378</v>
      </c>
      <c r="AE303" s="76"/>
      <c r="AF303" s="77" t="str">
        <f t="shared" ref="AF303" si="158">+IF(P304&gt;P303,"SUPERADA",IF(T304=T303,"EQUILIBRADA",IF(T304&lt;T303,"PARA MEJORAR")))</f>
        <v>PARA MEJORAR</v>
      </c>
      <c r="AG303" s="109"/>
      <c r="AH303" s="109"/>
      <c r="AI303" s="109"/>
      <c r="AJ303" s="472"/>
      <c r="AK303" s="124"/>
      <c r="AP303" s="126"/>
      <c r="AQ303" s="104"/>
      <c r="AS303" s="80" t="str">
        <f t="shared" si="137"/>
        <v>MAL</v>
      </c>
    </row>
    <row r="304" spans="1:45" ht="30" customHeight="1" thickBot="1" x14ac:dyDescent="0.35">
      <c r="A304" s="81"/>
      <c r="B304" s="460"/>
      <c r="C304" s="461"/>
      <c r="D304" s="462"/>
      <c r="E304" s="463"/>
      <c r="F304" s="464"/>
      <c r="G304" s="465"/>
      <c r="H304" s="506"/>
      <c r="I304" s="487"/>
      <c r="J304" s="487"/>
      <c r="K304" s="507"/>
      <c r="L304" s="477"/>
      <c r="M304" s="516"/>
      <c r="N304" s="93" t="s">
        <v>52</v>
      </c>
      <c r="O304" s="95">
        <v>0</v>
      </c>
      <c r="P304" s="95">
        <v>0</v>
      </c>
      <c r="Q304" s="95">
        <v>0</v>
      </c>
      <c r="R304" s="96">
        <v>0</v>
      </c>
      <c r="S304" s="97">
        <f>SUM(O304:O304)*M303</f>
        <v>0</v>
      </c>
      <c r="T304" s="98">
        <f>SUM(P304:P304)*M303</f>
        <v>0</v>
      </c>
      <c r="U304" s="98">
        <f>SUM(Q304:Q304)*M303</f>
        <v>0</v>
      </c>
      <c r="V304" s="98">
        <f>SUM(R304:R304)*M303</f>
        <v>0</v>
      </c>
      <c r="W304" s="160">
        <f t="shared" si="142"/>
        <v>0</v>
      </c>
      <c r="X304" s="100"/>
      <c r="Y304" s="101"/>
      <c r="Z304" s="102"/>
      <c r="AA304" s="103"/>
      <c r="AB304" s="104"/>
      <c r="AC304" s="105"/>
      <c r="AD304" s="471"/>
      <c r="AE304" s="107"/>
      <c r="AF304" s="108"/>
      <c r="AG304" s="109"/>
      <c r="AH304" s="109"/>
      <c r="AI304" s="109"/>
      <c r="AJ304" s="472"/>
      <c r="AK304" s="124"/>
      <c r="AP304" s="126"/>
      <c r="AQ304" s="104"/>
      <c r="AS304" s="114" t="str">
        <f t="shared" si="137"/>
        <v>OK</v>
      </c>
    </row>
    <row r="305" spans="1:45" ht="30" customHeight="1" x14ac:dyDescent="0.3">
      <c r="A305" s="81"/>
      <c r="B305" s="460"/>
      <c r="C305" s="461"/>
      <c r="D305" s="462"/>
      <c r="E305" s="463"/>
      <c r="F305" s="464"/>
      <c r="G305" s="465"/>
      <c r="H305" s="506"/>
      <c r="I305" s="487"/>
      <c r="J305" s="487"/>
      <c r="K305" s="507"/>
      <c r="L305" s="476" t="s">
        <v>379</v>
      </c>
      <c r="M305" s="517">
        <v>0.6</v>
      </c>
      <c r="N305" s="127" t="s">
        <v>46</v>
      </c>
      <c r="O305" s="184">
        <v>0</v>
      </c>
      <c r="P305" s="184">
        <v>0.1</v>
      </c>
      <c r="Q305" s="184">
        <v>0.35</v>
      </c>
      <c r="R305" s="185">
        <v>1</v>
      </c>
      <c r="S305" s="128">
        <f>SUM(O305:O305)*M305</f>
        <v>0</v>
      </c>
      <c r="T305" s="129">
        <f>SUM(P305:P305)*M305</f>
        <v>0.06</v>
      </c>
      <c r="U305" s="129">
        <f>SUM(Q305:Q305)*M305</f>
        <v>0.21</v>
      </c>
      <c r="V305" s="129">
        <f>SUM(R305:R305)*M305</f>
        <v>0.6</v>
      </c>
      <c r="W305" s="186">
        <f t="shared" si="142"/>
        <v>0.6</v>
      </c>
      <c r="X305" s="100"/>
      <c r="Y305" s="101"/>
      <c r="Z305" s="102"/>
      <c r="AA305" s="103"/>
      <c r="AB305" s="104"/>
      <c r="AC305" s="105"/>
      <c r="AD305" s="475" t="s">
        <v>380</v>
      </c>
      <c r="AE305" s="76"/>
      <c r="AF305" s="77" t="str">
        <f t="shared" ref="AF305" si="159">+IF(P306&gt;P305,"SUPERADA",IF(T306=T305,"EQUILIBRADA",IF(T306&lt;T305,"PARA MEJORAR")))</f>
        <v>PARA MEJORAR</v>
      </c>
      <c r="AG305" s="109"/>
      <c r="AH305" s="109"/>
      <c r="AI305" s="109"/>
      <c r="AJ305" s="472"/>
      <c r="AK305" s="124"/>
      <c r="AP305" s="126"/>
      <c r="AQ305" s="104"/>
      <c r="AS305" s="80" t="str">
        <f t="shared" si="137"/>
        <v>MAL</v>
      </c>
    </row>
    <row r="306" spans="1:45" ht="30" customHeight="1" thickBot="1" x14ac:dyDescent="0.35">
      <c r="A306" s="81"/>
      <c r="B306" s="460"/>
      <c r="C306" s="461"/>
      <c r="D306" s="462"/>
      <c r="E306" s="491"/>
      <c r="F306" s="492"/>
      <c r="G306" s="478"/>
      <c r="H306" s="508"/>
      <c r="I306" s="493"/>
      <c r="J306" s="493"/>
      <c r="K306" s="509"/>
      <c r="L306" s="494"/>
      <c r="M306" s="525"/>
      <c r="N306" s="137" t="s">
        <v>52</v>
      </c>
      <c r="O306" s="139">
        <v>0</v>
      </c>
      <c r="P306" s="139">
        <v>0</v>
      </c>
      <c r="Q306" s="139">
        <v>0</v>
      </c>
      <c r="R306" s="140">
        <v>0</v>
      </c>
      <c r="S306" s="141">
        <f>SUM(O306:O306)*M305</f>
        <v>0</v>
      </c>
      <c r="T306" s="142">
        <f>SUM(P306:P306)*M305</f>
        <v>0</v>
      </c>
      <c r="U306" s="142">
        <f>SUM(Q306:Q306)*M305</f>
        <v>0</v>
      </c>
      <c r="V306" s="142">
        <f>SUM(R306:R306)*M305</f>
        <v>0</v>
      </c>
      <c r="W306" s="169">
        <f t="shared" si="142"/>
        <v>0</v>
      </c>
      <c r="X306" s="144"/>
      <c r="Y306" s="145"/>
      <c r="Z306" s="146"/>
      <c r="AA306" s="147"/>
      <c r="AB306" s="148"/>
      <c r="AC306" s="105"/>
      <c r="AD306" s="484"/>
      <c r="AE306" s="107"/>
      <c r="AF306" s="108"/>
      <c r="AG306" s="150"/>
      <c r="AH306" s="109"/>
      <c r="AI306" s="109"/>
      <c r="AJ306" s="472"/>
      <c r="AK306" s="124"/>
      <c r="AP306" s="126"/>
      <c r="AQ306" s="148"/>
      <c r="AS306" s="114" t="str">
        <f t="shared" si="137"/>
        <v>OK</v>
      </c>
    </row>
    <row r="307" spans="1:45" ht="30" customHeight="1" x14ac:dyDescent="0.3">
      <c r="A307" s="81"/>
      <c r="B307" s="460"/>
      <c r="C307" s="461"/>
      <c r="D307" s="462"/>
      <c r="E307" s="450">
        <v>23</v>
      </c>
      <c r="F307" s="451" t="s">
        <v>381</v>
      </c>
      <c r="G307" s="485" t="s">
        <v>382</v>
      </c>
      <c r="H307" s="453">
        <v>41</v>
      </c>
      <c r="I307" s="485" t="s">
        <v>383</v>
      </c>
      <c r="J307" s="485" t="s">
        <v>268</v>
      </c>
      <c r="K307" s="505">
        <f>+Y307/(W307+W309)</f>
        <v>0.25</v>
      </c>
      <c r="L307" s="486" t="s">
        <v>384</v>
      </c>
      <c r="M307" s="457">
        <v>0.5</v>
      </c>
      <c r="N307" s="62" t="s">
        <v>46</v>
      </c>
      <c r="O307" s="64">
        <v>0.3</v>
      </c>
      <c r="P307" s="64">
        <v>0.6</v>
      </c>
      <c r="Q307" s="64">
        <v>0.8</v>
      </c>
      <c r="R307" s="65">
        <v>1</v>
      </c>
      <c r="S307" s="66">
        <f>SUM(O307:O307)*M307</f>
        <v>0.15</v>
      </c>
      <c r="T307" s="67">
        <f>SUM(P307:P307)*M307</f>
        <v>0.3</v>
      </c>
      <c r="U307" s="67">
        <f>SUM(Q307:Q307)*M307</f>
        <v>0.4</v>
      </c>
      <c r="V307" s="67">
        <f>SUM(R307:R307)*M307</f>
        <v>0.5</v>
      </c>
      <c r="W307" s="155">
        <f>MAX(S307:V307)</f>
        <v>0.5</v>
      </c>
      <c r="X307" s="69">
        <f>+S308+S310</f>
        <v>0.25</v>
      </c>
      <c r="Y307" s="70">
        <f>+T308+T310</f>
        <v>0.25</v>
      </c>
      <c r="Z307" s="71">
        <f>+U308+U310</f>
        <v>0</v>
      </c>
      <c r="AA307" s="72">
        <f>+V308+V310</f>
        <v>0</v>
      </c>
      <c r="AB307" s="73">
        <f>+AA308+AA310</f>
        <v>0</v>
      </c>
      <c r="AC307" s="105"/>
      <c r="AD307" s="458" t="s">
        <v>385</v>
      </c>
      <c r="AE307" s="76"/>
      <c r="AF307" s="77" t="str">
        <f t="shared" ref="AF307" si="160">+IF(P308&gt;P307,"SUPERADA",IF(T308=T307,"EQUILIBRADA",IF(T308&lt;T307,"PARA MEJORAR")))</f>
        <v>PARA MEJORAR</v>
      </c>
      <c r="AG307" s="77" t="str">
        <f>IF(COUNTIF(AF307:AF310,"PARA MEJORAR")&gt;=1,"PARA MEJORAR","BIEN")</f>
        <v>PARA MEJORAR</v>
      </c>
      <c r="AH307" s="109"/>
      <c r="AI307" s="109"/>
      <c r="AJ307" s="472"/>
      <c r="AK307" s="111"/>
      <c r="AL307" s="112"/>
      <c r="AM307" s="112"/>
      <c r="AN307" s="112"/>
      <c r="AO307" s="112"/>
      <c r="AP307" s="113"/>
      <c r="AQ307" s="73"/>
      <c r="AS307" s="80" t="str">
        <f t="shared" si="137"/>
        <v>MAL</v>
      </c>
    </row>
    <row r="308" spans="1:45" ht="39.75" customHeight="1" thickBot="1" x14ac:dyDescent="0.35">
      <c r="A308" s="81"/>
      <c r="B308" s="460"/>
      <c r="C308" s="461"/>
      <c r="D308" s="462"/>
      <c r="E308" s="463"/>
      <c r="F308" s="464"/>
      <c r="G308" s="487"/>
      <c r="H308" s="466"/>
      <c r="I308" s="487"/>
      <c r="J308" s="487"/>
      <c r="K308" s="507"/>
      <c r="L308" s="477"/>
      <c r="M308" s="470"/>
      <c r="N308" s="93" t="s">
        <v>52</v>
      </c>
      <c r="O308" s="95">
        <v>0.3</v>
      </c>
      <c r="P308" s="95">
        <v>0.3</v>
      </c>
      <c r="Q308" s="95">
        <v>0</v>
      </c>
      <c r="R308" s="96">
        <v>0</v>
      </c>
      <c r="S308" s="97">
        <f>SUM(O308:O308)*M307</f>
        <v>0.15</v>
      </c>
      <c r="T308" s="98">
        <f>SUM(P308:P308)*M307</f>
        <v>0.15</v>
      </c>
      <c r="U308" s="98">
        <f>SUM(Q308:Q308)*M307</f>
        <v>0</v>
      </c>
      <c r="V308" s="98">
        <f>SUM(R308:R308)*M307</f>
        <v>0</v>
      </c>
      <c r="W308" s="160">
        <f>MAX(S308:V308)</f>
        <v>0.15</v>
      </c>
      <c r="X308" s="100"/>
      <c r="Y308" s="101"/>
      <c r="Z308" s="102"/>
      <c r="AA308" s="103"/>
      <c r="AB308" s="104"/>
      <c r="AC308" s="105"/>
      <c r="AD308" s="471"/>
      <c r="AE308" s="107"/>
      <c r="AF308" s="108"/>
      <c r="AG308" s="109"/>
      <c r="AH308" s="109"/>
      <c r="AI308" s="109"/>
      <c r="AJ308" s="472"/>
      <c r="AK308" s="124"/>
      <c r="AP308" s="126"/>
      <c r="AQ308" s="104"/>
      <c r="AS308" s="114" t="str">
        <f t="shared" si="137"/>
        <v>OK</v>
      </c>
    </row>
    <row r="309" spans="1:45" ht="30" customHeight="1" x14ac:dyDescent="0.3">
      <c r="A309" s="81"/>
      <c r="B309" s="460"/>
      <c r="C309" s="461"/>
      <c r="D309" s="462"/>
      <c r="E309" s="463"/>
      <c r="F309" s="464"/>
      <c r="G309" s="487"/>
      <c r="H309" s="466"/>
      <c r="I309" s="487"/>
      <c r="J309" s="487"/>
      <c r="K309" s="507"/>
      <c r="L309" s="476" t="s">
        <v>386</v>
      </c>
      <c r="M309" s="474">
        <v>0.5</v>
      </c>
      <c r="N309" s="127" t="s">
        <v>46</v>
      </c>
      <c r="O309" s="184">
        <v>0.25</v>
      </c>
      <c r="P309" s="184">
        <v>0.75</v>
      </c>
      <c r="Q309" s="184">
        <v>1</v>
      </c>
      <c r="R309" s="185">
        <v>1</v>
      </c>
      <c r="S309" s="128">
        <f>SUM(O309:O309)*M309</f>
        <v>0.125</v>
      </c>
      <c r="T309" s="129">
        <f>SUM(P309:P309)*M309</f>
        <v>0.375</v>
      </c>
      <c r="U309" s="129">
        <f>SUM(Q309:Q309)*M309</f>
        <v>0.5</v>
      </c>
      <c r="V309" s="129">
        <f>SUM(R309:R309)*M309</f>
        <v>0.5</v>
      </c>
      <c r="W309" s="186">
        <f>MAX(S309:V309)</f>
        <v>0.5</v>
      </c>
      <c r="X309" s="100"/>
      <c r="Y309" s="101"/>
      <c r="Z309" s="102"/>
      <c r="AA309" s="103"/>
      <c r="AB309" s="104"/>
      <c r="AC309" s="105"/>
      <c r="AD309" s="475" t="s">
        <v>387</v>
      </c>
      <c r="AE309" s="76"/>
      <c r="AF309" s="77" t="str">
        <f t="shared" ref="AF309" si="161">+IF(P310&gt;P309,"SUPERADA",IF(T310=T309,"EQUILIBRADA",IF(T310&lt;T309,"PARA MEJORAR")))</f>
        <v>PARA MEJORAR</v>
      </c>
      <c r="AG309" s="109"/>
      <c r="AH309" s="109"/>
      <c r="AI309" s="109"/>
      <c r="AJ309" s="472"/>
      <c r="AK309" s="124"/>
      <c r="AP309" s="126"/>
      <c r="AQ309" s="104"/>
      <c r="AS309" s="80" t="str">
        <f t="shared" si="137"/>
        <v>MAL</v>
      </c>
    </row>
    <row r="310" spans="1:45" ht="39.75" customHeight="1" thickBot="1" x14ac:dyDescent="0.35">
      <c r="A310" s="81"/>
      <c r="B310" s="460"/>
      <c r="C310" s="461"/>
      <c r="D310" s="462"/>
      <c r="E310" s="463"/>
      <c r="F310" s="464"/>
      <c r="G310" s="493"/>
      <c r="H310" s="479"/>
      <c r="I310" s="493"/>
      <c r="J310" s="493"/>
      <c r="K310" s="509"/>
      <c r="L310" s="494"/>
      <c r="M310" s="483"/>
      <c r="N310" s="137" t="s">
        <v>52</v>
      </c>
      <c r="O310" s="139">
        <v>0.2</v>
      </c>
      <c r="P310" s="139">
        <v>0.2</v>
      </c>
      <c r="Q310" s="139">
        <v>0</v>
      </c>
      <c r="R310" s="140">
        <v>0</v>
      </c>
      <c r="S310" s="141">
        <f>SUM(O310:O310)*M309</f>
        <v>0.1</v>
      </c>
      <c r="T310" s="142">
        <f>SUM(P310:P310)*M309</f>
        <v>0.1</v>
      </c>
      <c r="U310" s="142">
        <f>SUM(Q310:Q310)*M309</f>
        <v>0</v>
      </c>
      <c r="V310" s="142">
        <f>SUM(R310:R310)*M309</f>
        <v>0</v>
      </c>
      <c r="W310" s="169">
        <f>MAX(S310:V310)</f>
        <v>0.1</v>
      </c>
      <c r="X310" s="144"/>
      <c r="Y310" s="145"/>
      <c r="Z310" s="146"/>
      <c r="AA310" s="147"/>
      <c r="AB310" s="148"/>
      <c r="AC310" s="105"/>
      <c r="AD310" s="484"/>
      <c r="AE310" s="107"/>
      <c r="AF310" s="108"/>
      <c r="AG310" s="150"/>
      <c r="AH310" s="109"/>
      <c r="AI310" s="109"/>
      <c r="AJ310" s="472"/>
      <c r="AK310" s="124"/>
      <c r="AP310" s="126"/>
      <c r="AQ310" s="148"/>
      <c r="AS310" s="114" t="str">
        <f t="shared" si="137"/>
        <v>OK</v>
      </c>
    </row>
    <row r="311" spans="1:45" ht="30" customHeight="1" x14ac:dyDescent="0.3">
      <c r="A311" s="81"/>
      <c r="B311" s="460"/>
      <c r="C311" s="461"/>
      <c r="D311" s="462"/>
      <c r="E311" s="463"/>
      <c r="F311" s="464"/>
      <c r="G311" s="485" t="s">
        <v>388</v>
      </c>
      <c r="H311" s="453">
        <v>42</v>
      </c>
      <c r="I311" s="485" t="s">
        <v>389</v>
      </c>
      <c r="J311" s="485" t="s">
        <v>268</v>
      </c>
      <c r="K311" s="505">
        <f>+Y311/(W311+W313)</f>
        <v>0.33999999999999997</v>
      </c>
      <c r="L311" s="486" t="s">
        <v>390</v>
      </c>
      <c r="M311" s="457">
        <v>0.2</v>
      </c>
      <c r="N311" s="62" t="s">
        <v>46</v>
      </c>
      <c r="O311" s="64">
        <v>0.25</v>
      </c>
      <c r="P311" s="64">
        <v>0.5</v>
      </c>
      <c r="Q311" s="64">
        <v>0.75</v>
      </c>
      <c r="R311" s="120">
        <v>1</v>
      </c>
      <c r="S311" s="121">
        <f>SUM(O311:O311)*M311</f>
        <v>0.05</v>
      </c>
      <c r="T311" s="122">
        <f>SUM(P311:P311)*M311</f>
        <v>0.1</v>
      </c>
      <c r="U311" s="122">
        <f>SUM(Q311:Q311)*M311</f>
        <v>0.15000000000000002</v>
      </c>
      <c r="V311" s="122">
        <f>SUM(R311:R311)*M311</f>
        <v>0.2</v>
      </c>
      <c r="W311" s="164">
        <f t="shared" si="142"/>
        <v>0.2</v>
      </c>
      <c r="X311" s="69">
        <f>+S312+S314</f>
        <v>0.25</v>
      </c>
      <c r="Y311" s="70">
        <f>+T312+T314</f>
        <v>0.33999999999999997</v>
      </c>
      <c r="Z311" s="71">
        <f>+U312+U314</f>
        <v>0</v>
      </c>
      <c r="AA311" s="72">
        <f>+V312+V314</f>
        <v>0</v>
      </c>
      <c r="AB311" s="73">
        <f>+AA312+AA314</f>
        <v>0</v>
      </c>
      <c r="AC311" s="105"/>
      <c r="AD311" s="458" t="s">
        <v>339</v>
      </c>
      <c r="AE311" s="76"/>
      <c r="AF311" s="77" t="str">
        <f t="shared" ref="AF311" si="162">+IF(P312&gt;P311,"SUPERADA",IF(T312=T311,"EQUILIBRADA",IF(T312&lt;T311,"PARA MEJORAR")))</f>
        <v>EQUILIBRADA</v>
      </c>
      <c r="AG311" s="77" t="str">
        <f>IF(COUNTIF(AF311:AF314,"PARA MEJORAR")&gt;=1,"PARA MEJORAR","BIEN")</f>
        <v>PARA MEJORAR</v>
      </c>
      <c r="AH311" s="109"/>
      <c r="AI311" s="109"/>
      <c r="AJ311" s="472"/>
      <c r="AK311" s="111"/>
      <c r="AL311" s="112"/>
      <c r="AM311" s="112"/>
      <c r="AN311" s="112"/>
      <c r="AO311" s="112"/>
      <c r="AP311" s="113"/>
      <c r="AQ311" s="73"/>
      <c r="AS311" s="80" t="str">
        <f t="shared" si="137"/>
        <v>MAL</v>
      </c>
    </row>
    <row r="312" spans="1:45" ht="30" customHeight="1" thickBot="1" x14ac:dyDescent="0.35">
      <c r="A312" s="81"/>
      <c r="B312" s="460"/>
      <c r="C312" s="461"/>
      <c r="D312" s="462"/>
      <c r="E312" s="463"/>
      <c r="F312" s="464"/>
      <c r="G312" s="487"/>
      <c r="H312" s="466"/>
      <c r="I312" s="487"/>
      <c r="J312" s="487"/>
      <c r="K312" s="507"/>
      <c r="L312" s="477"/>
      <c r="M312" s="470"/>
      <c r="N312" s="93" t="s">
        <v>52</v>
      </c>
      <c r="O312" s="95">
        <v>0.25</v>
      </c>
      <c r="P312" s="95">
        <v>0.5</v>
      </c>
      <c r="Q312" s="95">
        <v>0</v>
      </c>
      <c r="R312" s="96">
        <v>0</v>
      </c>
      <c r="S312" s="97">
        <f>SUM(O312:O312)*M311</f>
        <v>0.05</v>
      </c>
      <c r="T312" s="98">
        <f>SUM(P312:P312)*M311</f>
        <v>0.1</v>
      </c>
      <c r="U312" s="98">
        <f>SUM(Q312:Q312)*M311</f>
        <v>0</v>
      </c>
      <c r="V312" s="98">
        <f>SUM(R312:R312)*M311</f>
        <v>0</v>
      </c>
      <c r="W312" s="160">
        <f t="shared" si="142"/>
        <v>0.1</v>
      </c>
      <c r="X312" s="100"/>
      <c r="Y312" s="101"/>
      <c r="Z312" s="102"/>
      <c r="AA312" s="103"/>
      <c r="AB312" s="104"/>
      <c r="AC312" s="105"/>
      <c r="AD312" s="471"/>
      <c r="AE312" s="107"/>
      <c r="AF312" s="108"/>
      <c r="AG312" s="109"/>
      <c r="AH312" s="109"/>
      <c r="AI312" s="109"/>
      <c r="AJ312" s="472"/>
      <c r="AK312" s="124"/>
      <c r="AP312" s="126"/>
      <c r="AQ312" s="104"/>
      <c r="AS312" s="114" t="str">
        <f t="shared" si="137"/>
        <v>OK</v>
      </c>
    </row>
    <row r="313" spans="1:45" ht="30" customHeight="1" x14ac:dyDescent="0.3">
      <c r="A313" s="81"/>
      <c r="B313" s="460"/>
      <c r="C313" s="461"/>
      <c r="D313" s="462"/>
      <c r="E313" s="463"/>
      <c r="F313" s="464"/>
      <c r="G313" s="487"/>
      <c r="H313" s="466"/>
      <c r="I313" s="487"/>
      <c r="J313" s="487"/>
      <c r="K313" s="507"/>
      <c r="L313" s="486" t="s">
        <v>391</v>
      </c>
      <c r="M313" s="474">
        <v>0.8</v>
      </c>
      <c r="N313" s="127" t="s">
        <v>46</v>
      </c>
      <c r="O313" s="184">
        <v>0.25</v>
      </c>
      <c r="P313" s="184">
        <v>0.5</v>
      </c>
      <c r="Q313" s="184">
        <v>0.75</v>
      </c>
      <c r="R313" s="185">
        <v>1</v>
      </c>
      <c r="S313" s="128">
        <f>SUM(O313:O313)*M313</f>
        <v>0.2</v>
      </c>
      <c r="T313" s="129">
        <f>SUM(P313:P313)*M313</f>
        <v>0.4</v>
      </c>
      <c r="U313" s="129">
        <f>SUM(Q313:Q313)*M313</f>
        <v>0.60000000000000009</v>
      </c>
      <c r="V313" s="129">
        <f>SUM(R313:R313)*M313</f>
        <v>0.8</v>
      </c>
      <c r="W313" s="186">
        <f t="shared" si="142"/>
        <v>0.8</v>
      </c>
      <c r="X313" s="100"/>
      <c r="Y313" s="101"/>
      <c r="Z313" s="102"/>
      <c r="AA313" s="103"/>
      <c r="AB313" s="104"/>
      <c r="AC313" s="105"/>
      <c r="AD313" s="458" t="s">
        <v>392</v>
      </c>
      <c r="AE313" s="76"/>
      <c r="AF313" s="77" t="str">
        <f t="shared" ref="AF313" si="163">+IF(P314&gt;P313,"SUPERADA",IF(T314=T313,"EQUILIBRADA",IF(T314&lt;T313,"PARA MEJORAR")))</f>
        <v>PARA MEJORAR</v>
      </c>
      <c r="AG313" s="109"/>
      <c r="AH313" s="109"/>
      <c r="AI313" s="109"/>
      <c r="AJ313" s="472"/>
      <c r="AK313" s="124"/>
      <c r="AP313" s="126"/>
      <c r="AQ313" s="104"/>
      <c r="AS313" s="80" t="str">
        <f t="shared" si="137"/>
        <v>MAL</v>
      </c>
    </row>
    <row r="314" spans="1:45" ht="30" customHeight="1" thickBot="1" x14ac:dyDescent="0.35">
      <c r="A314" s="81"/>
      <c r="B314" s="460"/>
      <c r="C314" s="489"/>
      <c r="D314" s="462"/>
      <c r="E314" s="491"/>
      <c r="F314" s="492"/>
      <c r="G314" s="493"/>
      <c r="H314" s="479"/>
      <c r="I314" s="493"/>
      <c r="J314" s="493"/>
      <c r="K314" s="509"/>
      <c r="L314" s="477"/>
      <c r="M314" s="483"/>
      <c r="N314" s="137" t="s">
        <v>52</v>
      </c>
      <c r="O314" s="139">
        <v>0.25</v>
      </c>
      <c r="P314" s="139">
        <v>0.3</v>
      </c>
      <c r="Q314" s="139">
        <v>0</v>
      </c>
      <c r="R314" s="140">
        <v>0</v>
      </c>
      <c r="S314" s="214">
        <f>SUM(O314:O314)*M313</f>
        <v>0.2</v>
      </c>
      <c r="T314" s="215">
        <f>SUM(P314:P314)*M313</f>
        <v>0.24</v>
      </c>
      <c r="U314" s="215">
        <f>SUM(Q314:Q314)*M313</f>
        <v>0</v>
      </c>
      <c r="V314" s="215">
        <f>SUM(R314:R314)*M313</f>
        <v>0</v>
      </c>
      <c r="W314" s="290">
        <f t="shared" si="142"/>
        <v>0.24</v>
      </c>
      <c r="X314" s="144"/>
      <c r="Y314" s="145"/>
      <c r="Z314" s="146"/>
      <c r="AA314" s="147"/>
      <c r="AB314" s="148"/>
      <c r="AC314" s="105"/>
      <c r="AD314" s="471"/>
      <c r="AE314" s="107"/>
      <c r="AF314" s="108"/>
      <c r="AG314" s="150"/>
      <c r="AH314" s="150"/>
      <c r="AI314" s="109"/>
      <c r="AJ314" s="472"/>
      <c r="AK314" s="124"/>
      <c r="AP314" s="126"/>
      <c r="AQ314" s="148"/>
      <c r="AS314" s="114" t="str">
        <f t="shared" si="137"/>
        <v>OK</v>
      </c>
    </row>
    <row r="315" spans="1:45" ht="30" customHeight="1" x14ac:dyDescent="0.3">
      <c r="A315" s="81"/>
      <c r="B315" s="460"/>
      <c r="C315" s="461">
        <v>23</v>
      </c>
      <c r="D315" s="449" t="s">
        <v>393</v>
      </c>
      <c r="E315" s="450">
        <v>24</v>
      </c>
      <c r="F315" s="449" t="s">
        <v>394</v>
      </c>
      <c r="G315" s="452" t="s">
        <v>395</v>
      </c>
      <c r="H315" s="453">
        <v>43</v>
      </c>
      <c r="I315" s="485" t="s">
        <v>396</v>
      </c>
      <c r="J315" s="485" t="s">
        <v>268</v>
      </c>
      <c r="K315" s="505">
        <f>+Y315/(W315+W317+W319+W321+W323+W325+W327)</f>
        <v>0.46153499999999997</v>
      </c>
      <c r="L315" s="486" t="s">
        <v>397</v>
      </c>
      <c r="M315" s="457">
        <v>0.35</v>
      </c>
      <c r="N315" s="62" t="s">
        <v>46</v>
      </c>
      <c r="O315" s="64">
        <v>0.1</v>
      </c>
      <c r="P315" s="64">
        <v>0.3</v>
      </c>
      <c r="Q315" s="119">
        <v>0.6</v>
      </c>
      <c r="R315" s="120">
        <v>1</v>
      </c>
      <c r="S315" s="66">
        <f>SUM(O315:O315)*M315</f>
        <v>3.4999999999999996E-2</v>
      </c>
      <c r="T315" s="67">
        <f>SUM(P315:P315)*M315</f>
        <v>0.105</v>
      </c>
      <c r="U315" s="67">
        <f>SUM(Q315:Q315)*M315</f>
        <v>0.21</v>
      </c>
      <c r="V315" s="67">
        <f>SUM(R315:R315)*M315</f>
        <v>0.35</v>
      </c>
      <c r="W315" s="155">
        <f t="shared" si="142"/>
        <v>0.35</v>
      </c>
      <c r="X315" s="69">
        <f>+S316+S322+S324+S326+S328+S318+S320</f>
        <v>9.1514999999999985E-2</v>
      </c>
      <c r="Y315" s="70">
        <f>+T316+T322+T324+T326+T328+T318+T320</f>
        <v>0.46153499999999997</v>
      </c>
      <c r="Z315" s="71">
        <f>+U316+U322+U324+U326+U328+U318+U320</f>
        <v>0</v>
      </c>
      <c r="AA315" s="72">
        <f>+V316+V322+V324+V326+V328+V318+V320</f>
        <v>0</v>
      </c>
      <c r="AB315" s="73">
        <f>+AA316+AA322+AA324+AA326+AA328</f>
        <v>0</v>
      </c>
      <c r="AC315" s="105"/>
      <c r="AD315" s="458" t="s">
        <v>398</v>
      </c>
      <c r="AE315" s="76"/>
      <c r="AF315" s="77" t="str">
        <f t="shared" ref="AF315" si="164">+IF(P316&gt;P315,"SUPERADA",IF(T316=T315,"EQUILIBRADA",IF(T316&lt;T315,"PARA MEJORAR")))</f>
        <v>SUPERADA</v>
      </c>
      <c r="AG315" s="77" t="str">
        <f>IF(COUNTIF(AF315:AF328,"PARA MEJORAR")&gt;=1,"PARA MEJORAR","BIEN")</f>
        <v>PARA MEJORAR</v>
      </c>
      <c r="AH315" s="77" t="str">
        <f>IF(COUNTIF(AG315:AG328,"PARA MEJORAR")&gt;=1,"PARA MEJORAR","BIEN")</f>
        <v>PARA MEJORAR</v>
      </c>
      <c r="AI315" s="109"/>
      <c r="AJ315" s="472"/>
      <c r="AK315" s="111"/>
      <c r="AL315" s="112"/>
      <c r="AM315" s="112"/>
      <c r="AN315" s="112"/>
      <c r="AO315" s="112"/>
      <c r="AP315" s="113"/>
      <c r="AQ315" s="73"/>
      <c r="AS315" s="80" t="str">
        <f t="shared" si="137"/>
        <v>MAL</v>
      </c>
    </row>
    <row r="316" spans="1:45" ht="30" customHeight="1" thickBot="1" x14ac:dyDescent="0.35">
      <c r="A316" s="81"/>
      <c r="B316" s="460"/>
      <c r="C316" s="461"/>
      <c r="D316" s="462"/>
      <c r="E316" s="463"/>
      <c r="F316" s="462"/>
      <c r="G316" s="465"/>
      <c r="H316" s="466"/>
      <c r="I316" s="487"/>
      <c r="J316" s="487"/>
      <c r="K316" s="507"/>
      <c r="L316" s="477"/>
      <c r="M316" s="470"/>
      <c r="N316" s="93" t="s">
        <v>52</v>
      </c>
      <c r="O316" s="95">
        <v>0.10639999999999999</v>
      </c>
      <c r="P316" s="95">
        <v>0.43830000000000002</v>
      </c>
      <c r="Q316" s="95">
        <v>0</v>
      </c>
      <c r="R316" s="96">
        <v>0</v>
      </c>
      <c r="S316" s="97">
        <f>SUM(O316:O316)*M315</f>
        <v>3.7239999999999995E-2</v>
      </c>
      <c r="T316" s="98">
        <f>SUM(P316:P316)*M315</f>
        <v>0.15340499999999999</v>
      </c>
      <c r="U316" s="98">
        <f>SUM(Q316:Q316)*M315</f>
        <v>0</v>
      </c>
      <c r="V316" s="98">
        <f>SUM(R316:R316)*M315</f>
        <v>0</v>
      </c>
      <c r="W316" s="160">
        <f t="shared" si="142"/>
        <v>0.15340499999999999</v>
      </c>
      <c r="X316" s="100"/>
      <c r="Y316" s="101"/>
      <c r="Z316" s="102"/>
      <c r="AA316" s="103"/>
      <c r="AB316" s="104"/>
      <c r="AC316" s="105"/>
      <c r="AD316" s="471"/>
      <c r="AE316" s="107"/>
      <c r="AF316" s="108"/>
      <c r="AG316" s="109"/>
      <c r="AH316" s="109"/>
      <c r="AI316" s="109"/>
      <c r="AJ316" s="472"/>
      <c r="AK316" s="124"/>
      <c r="AP316" s="126"/>
      <c r="AQ316" s="104"/>
      <c r="AS316" s="114" t="str">
        <f t="shared" si="137"/>
        <v>OK</v>
      </c>
    </row>
    <row r="317" spans="1:45" ht="30" customHeight="1" x14ac:dyDescent="0.3">
      <c r="A317" s="81"/>
      <c r="B317" s="460"/>
      <c r="C317" s="461"/>
      <c r="D317" s="462"/>
      <c r="E317" s="463"/>
      <c r="F317" s="462"/>
      <c r="G317" s="465"/>
      <c r="H317" s="466"/>
      <c r="I317" s="487"/>
      <c r="J317" s="487"/>
      <c r="K317" s="507"/>
      <c r="L317" s="476" t="s">
        <v>399</v>
      </c>
      <c r="M317" s="474">
        <v>0.25</v>
      </c>
      <c r="N317" s="127" t="s">
        <v>46</v>
      </c>
      <c r="O317" s="184">
        <v>0</v>
      </c>
      <c r="P317" s="184">
        <v>0.1</v>
      </c>
      <c r="Q317" s="184">
        <v>0.35</v>
      </c>
      <c r="R317" s="185">
        <v>1</v>
      </c>
      <c r="S317" s="128">
        <f>SUM(O317:O317)*M317</f>
        <v>0</v>
      </c>
      <c r="T317" s="129">
        <f>SUM(P317:P317)*M317</f>
        <v>2.5000000000000001E-2</v>
      </c>
      <c r="U317" s="129">
        <f>SUM(Q317:Q317)*M317</f>
        <v>8.7499999999999994E-2</v>
      </c>
      <c r="V317" s="129">
        <f>SUM(R317:R317)*M317</f>
        <v>0.25</v>
      </c>
      <c r="W317" s="186">
        <f t="shared" si="142"/>
        <v>0.25</v>
      </c>
      <c r="X317" s="100"/>
      <c r="Y317" s="101"/>
      <c r="Z317" s="102"/>
      <c r="AA317" s="103"/>
      <c r="AB317" s="104"/>
      <c r="AC317" s="105"/>
      <c r="AD317" s="475" t="s">
        <v>400</v>
      </c>
      <c r="AE317" s="76"/>
      <c r="AF317" s="77" t="str">
        <f t="shared" ref="AF317" si="165">+IF(P318&gt;P317,"SUPERADA",IF(T318=T317,"EQUILIBRADA",IF(T318&lt;T317,"PARA MEJORAR")))</f>
        <v>SUPERADA</v>
      </c>
      <c r="AG317" s="109"/>
      <c r="AH317" s="109"/>
      <c r="AI317" s="109"/>
      <c r="AJ317" s="472"/>
      <c r="AK317" s="124"/>
      <c r="AP317" s="126"/>
      <c r="AQ317" s="104"/>
      <c r="AS317" s="80" t="str">
        <f t="shared" si="137"/>
        <v>MAL</v>
      </c>
    </row>
    <row r="318" spans="1:45" ht="36" customHeight="1" thickBot="1" x14ac:dyDescent="0.35">
      <c r="A318" s="81"/>
      <c r="B318" s="460"/>
      <c r="C318" s="461"/>
      <c r="D318" s="462"/>
      <c r="E318" s="463"/>
      <c r="F318" s="462"/>
      <c r="G318" s="465"/>
      <c r="H318" s="466"/>
      <c r="I318" s="487"/>
      <c r="J318" s="487"/>
      <c r="K318" s="507"/>
      <c r="L318" s="477"/>
      <c r="M318" s="470"/>
      <c r="N318" s="93" t="s">
        <v>52</v>
      </c>
      <c r="O318" s="95">
        <v>1.2999999999999999E-2</v>
      </c>
      <c r="P318" s="95">
        <v>0.38669999999999999</v>
      </c>
      <c r="Q318" s="95">
        <v>0</v>
      </c>
      <c r="R318" s="96">
        <v>0</v>
      </c>
      <c r="S318" s="97">
        <f>SUM(O318:O318)*M317</f>
        <v>3.2499999999999999E-3</v>
      </c>
      <c r="T318" s="98">
        <f>SUM(P318:P318)*M317</f>
        <v>9.6674999999999997E-2</v>
      </c>
      <c r="U318" s="98">
        <f>SUM(Q318:Q318)*M317</f>
        <v>0</v>
      </c>
      <c r="V318" s="98">
        <f>SUM(R318:R318)*M317</f>
        <v>0</v>
      </c>
      <c r="W318" s="160">
        <f t="shared" si="142"/>
        <v>9.6674999999999997E-2</v>
      </c>
      <c r="X318" s="100"/>
      <c r="Y318" s="101"/>
      <c r="Z318" s="102"/>
      <c r="AA318" s="103"/>
      <c r="AB318" s="104"/>
      <c r="AC318" s="105"/>
      <c r="AD318" s="471"/>
      <c r="AE318" s="107"/>
      <c r="AF318" s="108"/>
      <c r="AG318" s="109"/>
      <c r="AH318" s="109"/>
      <c r="AI318" s="109"/>
      <c r="AJ318" s="472"/>
      <c r="AK318" s="124"/>
      <c r="AP318" s="126"/>
      <c r="AQ318" s="104"/>
      <c r="AS318" s="114" t="str">
        <f t="shared" si="137"/>
        <v>OK</v>
      </c>
    </row>
    <row r="319" spans="1:45" ht="30" customHeight="1" x14ac:dyDescent="0.3">
      <c r="A319" s="81"/>
      <c r="B319" s="460"/>
      <c r="C319" s="461"/>
      <c r="D319" s="462"/>
      <c r="E319" s="463"/>
      <c r="F319" s="462"/>
      <c r="G319" s="465"/>
      <c r="H319" s="466"/>
      <c r="I319" s="487"/>
      <c r="J319" s="487"/>
      <c r="K319" s="507"/>
      <c r="L319" s="476" t="s">
        <v>401</v>
      </c>
      <c r="M319" s="474">
        <v>0.15</v>
      </c>
      <c r="N319" s="127" t="s">
        <v>46</v>
      </c>
      <c r="O319" s="184">
        <v>0.15</v>
      </c>
      <c r="P319" s="184">
        <v>0.5</v>
      </c>
      <c r="Q319" s="184">
        <v>0.75</v>
      </c>
      <c r="R319" s="185">
        <v>1</v>
      </c>
      <c r="S319" s="128">
        <f>SUM(O319:O319)*M319</f>
        <v>2.2499999999999999E-2</v>
      </c>
      <c r="T319" s="129">
        <f>SUM(P319:P319)*M319</f>
        <v>7.4999999999999997E-2</v>
      </c>
      <c r="U319" s="129">
        <f>SUM(Q319:Q319)*M319</f>
        <v>0.11249999999999999</v>
      </c>
      <c r="V319" s="129">
        <f>SUM(R319:R319)*M319</f>
        <v>0.15</v>
      </c>
      <c r="W319" s="186">
        <f t="shared" si="142"/>
        <v>0.15</v>
      </c>
      <c r="X319" s="100"/>
      <c r="Y319" s="101"/>
      <c r="Z319" s="102"/>
      <c r="AA319" s="103"/>
      <c r="AB319" s="104"/>
      <c r="AC319" s="105"/>
      <c r="AD319" s="475" t="s">
        <v>402</v>
      </c>
      <c r="AE319" s="76"/>
      <c r="AF319" s="77" t="str">
        <f t="shared" ref="AF319" si="166">+IF(P320&gt;P319,"SUPERADA",IF(T320=T319,"EQUILIBRADA",IF(T320&lt;T319,"PARA MEJORAR")))</f>
        <v>SUPERADA</v>
      </c>
      <c r="AG319" s="109"/>
      <c r="AH319" s="109"/>
      <c r="AI319" s="109"/>
      <c r="AJ319" s="472"/>
      <c r="AK319" s="124"/>
      <c r="AP319" s="126"/>
      <c r="AQ319" s="104"/>
      <c r="AS319" s="80" t="str">
        <f t="shared" si="137"/>
        <v>MAL</v>
      </c>
    </row>
    <row r="320" spans="1:45" ht="30" customHeight="1" thickBot="1" x14ac:dyDescent="0.35">
      <c r="A320" s="81"/>
      <c r="B320" s="460"/>
      <c r="C320" s="461"/>
      <c r="D320" s="462"/>
      <c r="E320" s="463"/>
      <c r="F320" s="462"/>
      <c r="G320" s="465"/>
      <c r="H320" s="466"/>
      <c r="I320" s="487"/>
      <c r="J320" s="487"/>
      <c r="K320" s="507"/>
      <c r="L320" s="477"/>
      <c r="M320" s="470"/>
      <c r="N320" s="93" t="s">
        <v>52</v>
      </c>
      <c r="O320" s="95">
        <v>0.15</v>
      </c>
      <c r="P320" s="95">
        <v>0.70120000000000005</v>
      </c>
      <c r="Q320" s="95">
        <v>0</v>
      </c>
      <c r="R320" s="96">
        <v>0</v>
      </c>
      <c r="S320" s="97">
        <f>SUM(O320:O320)*M319</f>
        <v>2.2499999999999999E-2</v>
      </c>
      <c r="T320" s="98">
        <f>SUM(P320:P320)*M319</f>
        <v>0.10518000000000001</v>
      </c>
      <c r="U320" s="98">
        <f>SUM(Q320:Q320)*M319</f>
        <v>0</v>
      </c>
      <c r="V320" s="98">
        <f>SUM(R320:R320)*M319</f>
        <v>0</v>
      </c>
      <c r="W320" s="160">
        <f t="shared" si="142"/>
        <v>0.10518000000000001</v>
      </c>
      <c r="X320" s="100"/>
      <c r="Y320" s="101"/>
      <c r="Z320" s="102"/>
      <c r="AA320" s="103"/>
      <c r="AB320" s="104"/>
      <c r="AC320" s="105"/>
      <c r="AD320" s="471"/>
      <c r="AE320" s="107"/>
      <c r="AF320" s="108"/>
      <c r="AG320" s="109"/>
      <c r="AH320" s="109"/>
      <c r="AI320" s="109"/>
      <c r="AJ320" s="472"/>
      <c r="AK320" s="124"/>
      <c r="AP320" s="126"/>
      <c r="AQ320" s="104"/>
      <c r="AS320" s="114" t="str">
        <f t="shared" si="137"/>
        <v>OK</v>
      </c>
    </row>
    <row r="321" spans="1:45" ht="30" customHeight="1" x14ac:dyDescent="0.3">
      <c r="A321" s="81"/>
      <c r="B321" s="460"/>
      <c r="C321" s="461"/>
      <c r="D321" s="462"/>
      <c r="E321" s="463"/>
      <c r="F321" s="462"/>
      <c r="G321" s="465"/>
      <c r="H321" s="466"/>
      <c r="I321" s="487"/>
      <c r="J321" s="487"/>
      <c r="K321" s="507"/>
      <c r="L321" s="476" t="s">
        <v>403</v>
      </c>
      <c r="M321" s="474">
        <v>0.05</v>
      </c>
      <c r="N321" s="127" t="s">
        <v>46</v>
      </c>
      <c r="O321" s="184">
        <v>0.15</v>
      </c>
      <c r="P321" s="184">
        <v>0.5</v>
      </c>
      <c r="Q321" s="184">
        <v>1</v>
      </c>
      <c r="R321" s="185">
        <v>1</v>
      </c>
      <c r="S321" s="128">
        <f>SUM(O321:O321)*M321</f>
        <v>7.4999999999999997E-3</v>
      </c>
      <c r="T321" s="129">
        <f>SUM(P321:P321)*M321</f>
        <v>2.5000000000000001E-2</v>
      </c>
      <c r="U321" s="129">
        <f>SUM(Q321:Q321)*M321</f>
        <v>0.05</v>
      </c>
      <c r="V321" s="129">
        <f>SUM(R321:R321)*M321</f>
        <v>0.05</v>
      </c>
      <c r="W321" s="186">
        <f t="shared" si="142"/>
        <v>0.05</v>
      </c>
      <c r="X321" s="100"/>
      <c r="Y321" s="101"/>
      <c r="Z321" s="102"/>
      <c r="AA321" s="103"/>
      <c r="AB321" s="104"/>
      <c r="AC321" s="105"/>
      <c r="AD321" s="475" t="s">
        <v>404</v>
      </c>
      <c r="AE321" s="76"/>
      <c r="AF321" s="77" t="str">
        <f t="shared" ref="AF321" si="167">+IF(P322&gt;P321,"SUPERADA",IF(T322=T321,"EQUILIBRADA",IF(T322&lt;T321,"PARA MEJORAR")))</f>
        <v>EQUILIBRADA</v>
      </c>
      <c r="AG321" s="109"/>
      <c r="AH321" s="109"/>
      <c r="AI321" s="109"/>
      <c r="AJ321" s="472"/>
      <c r="AK321" s="124"/>
      <c r="AP321" s="126"/>
      <c r="AQ321" s="104"/>
      <c r="AS321" s="80" t="str">
        <f t="shared" si="137"/>
        <v>MAL</v>
      </c>
    </row>
    <row r="322" spans="1:45" ht="30" customHeight="1" thickBot="1" x14ac:dyDescent="0.35">
      <c r="A322" s="81"/>
      <c r="B322" s="460"/>
      <c r="C322" s="461"/>
      <c r="D322" s="462"/>
      <c r="E322" s="463"/>
      <c r="F322" s="462"/>
      <c r="G322" s="465"/>
      <c r="H322" s="466"/>
      <c r="I322" s="487"/>
      <c r="J322" s="487"/>
      <c r="K322" s="507"/>
      <c r="L322" s="477"/>
      <c r="M322" s="470"/>
      <c r="N322" s="93" t="s">
        <v>52</v>
      </c>
      <c r="O322" s="95">
        <v>0.15</v>
      </c>
      <c r="P322" s="95">
        <v>0.5</v>
      </c>
      <c r="Q322" s="95">
        <v>0</v>
      </c>
      <c r="R322" s="96">
        <v>0</v>
      </c>
      <c r="S322" s="97">
        <f>SUM(O322:O322)*M321</f>
        <v>7.4999999999999997E-3</v>
      </c>
      <c r="T322" s="98">
        <f>SUM(P322:P322)*M321</f>
        <v>2.5000000000000001E-2</v>
      </c>
      <c r="U322" s="98">
        <f>SUM(Q322:Q322)*M321</f>
        <v>0</v>
      </c>
      <c r="V322" s="98">
        <f>SUM(R322:R322)*M321</f>
        <v>0</v>
      </c>
      <c r="W322" s="160">
        <f t="shared" si="142"/>
        <v>2.5000000000000001E-2</v>
      </c>
      <c r="X322" s="100"/>
      <c r="Y322" s="101"/>
      <c r="Z322" s="102"/>
      <c r="AA322" s="103"/>
      <c r="AB322" s="104"/>
      <c r="AC322" s="105"/>
      <c r="AD322" s="471"/>
      <c r="AE322" s="107"/>
      <c r="AF322" s="108"/>
      <c r="AG322" s="109"/>
      <c r="AH322" s="109"/>
      <c r="AI322" s="109"/>
      <c r="AJ322" s="472"/>
      <c r="AK322" s="124"/>
      <c r="AP322" s="126"/>
      <c r="AQ322" s="104"/>
      <c r="AS322" s="114" t="str">
        <f t="shared" si="137"/>
        <v>OK</v>
      </c>
    </row>
    <row r="323" spans="1:45" ht="30" customHeight="1" x14ac:dyDescent="0.3">
      <c r="A323" s="81"/>
      <c r="B323" s="460"/>
      <c r="C323" s="461"/>
      <c r="D323" s="462"/>
      <c r="E323" s="463"/>
      <c r="F323" s="462"/>
      <c r="G323" s="465"/>
      <c r="H323" s="466"/>
      <c r="I323" s="487"/>
      <c r="J323" s="487"/>
      <c r="K323" s="507"/>
      <c r="L323" s="476" t="s">
        <v>405</v>
      </c>
      <c r="M323" s="474">
        <v>0.1</v>
      </c>
      <c r="N323" s="127" t="s">
        <v>46</v>
      </c>
      <c r="O323" s="184">
        <v>0.1</v>
      </c>
      <c r="P323" s="184">
        <v>0.4</v>
      </c>
      <c r="Q323" s="184">
        <v>1</v>
      </c>
      <c r="R323" s="185">
        <v>1</v>
      </c>
      <c r="S323" s="128">
        <f>SUM(O323:O323)*M323</f>
        <v>1.0000000000000002E-2</v>
      </c>
      <c r="T323" s="129">
        <f>SUM(P323:P323)*M323</f>
        <v>4.0000000000000008E-2</v>
      </c>
      <c r="U323" s="129">
        <f>SUM(Q323:Q323)*M323</f>
        <v>0.1</v>
      </c>
      <c r="V323" s="129">
        <f>SUM(R323:R323)*M323</f>
        <v>0.1</v>
      </c>
      <c r="W323" s="186">
        <f t="shared" si="142"/>
        <v>0.1</v>
      </c>
      <c r="X323" s="100"/>
      <c r="Y323" s="101"/>
      <c r="Z323" s="102"/>
      <c r="AA323" s="103"/>
      <c r="AB323" s="104"/>
      <c r="AC323" s="105"/>
      <c r="AD323" s="475" t="s">
        <v>371</v>
      </c>
      <c r="AE323" s="76"/>
      <c r="AF323" s="77" t="str">
        <f t="shared" ref="AF323" si="168">+IF(P324&gt;P323,"SUPERADA",IF(T324=T323,"EQUILIBRADA",IF(T324&lt;T323,"PARA MEJORAR")))</f>
        <v>PARA MEJORAR</v>
      </c>
      <c r="AG323" s="109"/>
      <c r="AH323" s="109"/>
      <c r="AI323" s="109"/>
      <c r="AJ323" s="472"/>
      <c r="AK323" s="124"/>
      <c r="AP323" s="126"/>
      <c r="AQ323" s="104"/>
      <c r="AS323" s="80" t="str">
        <f t="shared" si="137"/>
        <v>MAL</v>
      </c>
    </row>
    <row r="324" spans="1:45" ht="30" customHeight="1" thickBot="1" x14ac:dyDescent="0.35">
      <c r="A324" s="81"/>
      <c r="B324" s="460"/>
      <c r="C324" s="461"/>
      <c r="D324" s="462"/>
      <c r="E324" s="463"/>
      <c r="F324" s="462"/>
      <c r="G324" s="465"/>
      <c r="H324" s="466"/>
      <c r="I324" s="487"/>
      <c r="J324" s="487"/>
      <c r="K324" s="507"/>
      <c r="L324" s="477"/>
      <c r="M324" s="470"/>
      <c r="N324" s="93" t="s">
        <v>52</v>
      </c>
      <c r="O324" s="95">
        <v>0.1</v>
      </c>
      <c r="P324" s="95">
        <v>0.25</v>
      </c>
      <c r="Q324" s="95">
        <v>0</v>
      </c>
      <c r="R324" s="96">
        <v>0</v>
      </c>
      <c r="S324" s="97">
        <f>SUM(O324:O324)*M323</f>
        <v>1.0000000000000002E-2</v>
      </c>
      <c r="T324" s="98">
        <f>SUM(P324:P324)*M323</f>
        <v>2.5000000000000001E-2</v>
      </c>
      <c r="U324" s="98">
        <f>SUM(Q324:Q324)*M323</f>
        <v>0</v>
      </c>
      <c r="V324" s="98">
        <f>SUM(R324:R324)*M323</f>
        <v>0</v>
      </c>
      <c r="W324" s="160">
        <f t="shared" si="142"/>
        <v>2.5000000000000001E-2</v>
      </c>
      <c r="X324" s="100"/>
      <c r="Y324" s="101"/>
      <c r="Z324" s="102"/>
      <c r="AA324" s="103"/>
      <c r="AB324" s="104"/>
      <c r="AC324" s="105"/>
      <c r="AD324" s="471"/>
      <c r="AE324" s="107"/>
      <c r="AF324" s="108"/>
      <c r="AG324" s="109"/>
      <c r="AH324" s="109"/>
      <c r="AI324" s="109"/>
      <c r="AJ324" s="472"/>
      <c r="AK324" s="124"/>
      <c r="AP324" s="126"/>
      <c r="AQ324" s="104"/>
      <c r="AS324" s="114" t="str">
        <f t="shared" si="137"/>
        <v>OK</v>
      </c>
    </row>
    <row r="325" spans="1:45" ht="30" customHeight="1" x14ac:dyDescent="0.3">
      <c r="A325" s="81"/>
      <c r="B325" s="460"/>
      <c r="C325" s="461"/>
      <c r="D325" s="462"/>
      <c r="E325" s="463"/>
      <c r="F325" s="462"/>
      <c r="G325" s="465"/>
      <c r="H325" s="466"/>
      <c r="I325" s="487"/>
      <c r="J325" s="487"/>
      <c r="K325" s="507"/>
      <c r="L325" s="476" t="s">
        <v>406</v>
      </c>
      <c r="M325" s="474">
        <v>0.05</v>
      </c>
      <c r="N325" s="127" t="s">
        <v>46</v>
      </c>
      <c r="O325" s="184">
        <v>0.1</v>
      </c>
      <c r="P325" s="184">
        <v>0.3</v>
      </c>
      <c r="Q325" s="184">
        <v>0.6</v>
      </c>
      <c r="R325" s="185">
        <v>1</v>
      </c>
      <c r="S325" s="128">
        <f>SUM(O325:O325)*M325</f>
        <v>5.000000000000001E-3</v>
      </c>
      <c r="T325" s="129">
        <f>SUM(P325:P325)*M325</f>
        <v>1.4999999999999999E-2</v>
      </c>
      <c r="U325" s="129">
        <f>SUM(Q325:Q325)*M325</f>
        <v>0.03</v>
      </c>
      <c r="V325" s="129">
        <f>SUM(R325:R325)*M325</f>
        <v>0.05</v>
      </c>
      <c r="W325" s="186">
        <f t="shared" si="142"/>
        <v>0.05</v>
      </c>
      <c r="X325" s="100"/>
      <c r="Y325" s="101"/>
      <c r="Z325" s="102"/>
      <c r="AA325" s="103"/>
      <c r="AB325" s="104"/>
      <c r="AC325" s="105"/>
      <c r="AD325" s="475" t="s">
        <v>407</v>
      </c>
      <c r="AE325" s="76"/>
      <c r="AF325" s="77" t="str">
        <f t="shared" ref="AF325" si="169">+IF(P326&gt;P325,"SUPERADA",IF(T326=T325,"EQUILIBRADA",IF(T326&lt;T325,"PARA MEJORAR")))</f>
        <v>SUPERADA</v>
      </c>
      <c r="AG325" s="109"/>
      <c r="AH325" s="109"/>
      <c r="AI325" s="109"/>
      <c r="AJ325" s="472"/>
      <c r="AK325" s="124"/>
      <c r="AP325" s="126"/>
      <c r="AQ325" s="104"/>
      <c r="AS325" s="80" t="str">
        <f t="shared" si="137"/>
        <v>MAL</v>
      </c>
    </row>
    <row r="326" spans="1:45" ht="30" customHeight="1" thickBot="1" x14ac:dyDescent="0.35">
      <c r="A326" s="81"/>
      <c r="B326" s="460"/>
      <c r="C326" s="461"/>
      <c r="D326" s="462"/>
      <c r="E326" s="463"/>
      <c r="F326" s="462"/>
      <c r="G326" s="465"/>
      <c r="H326" s="466"/>
      <c r="I326" s="487"/>
      <c r="J326" s="487"/>
      <c r="K326" s="507"/>
      <c r="L326" s="477"/>
      <c r="M326" s="470"/>
      <c r="N326" s="93" t="s">
        <v>52</v>
      </c>
      <c r="O326" s="95">
        <v>2.0500000000000001E-2</v>
      </c>
      <c r="P326" s="95">
        <v>0.62549999999999994</v>
      </c>
      <c r="Q326" s="95">
        <v>0</v>
      </c>
      <c r="R326" s="96">
        <v>0</v>
      </c>
      <c r="S326" s="97">
        <f>SUM(O326:O326)*M325</f>
        <v>1.0250000000000001E-3</v>
      </c>
      <c r="T326" s="98">
        <f>SUM(P326:P326)*M325</f>
        <v>3.1274999999999997E-2</v>
      </c>
      <c r="U326" s="98">
        <f>SUM(Q326:Q326)*M325</f>
        <v>0</v>
      </c>
      <c r="V326" s="98">
        <f>SUM(R326:R326)*M325</f>
        <v>0</v>
      </c>
      <c r="W326" s="160">
        <f t="shared" si="142"/>
        <v>3.1274999999999997E-2</v>
      </c>
      <c r="X326" s="100"/>
      <c r="Y326" s="101"/>
      <c r="Z326" s="102"/>
      <c r="AA326" s="103"/>
      <c r="AB326" s="104"/>
      <c r="AC326" s="105"/>
      <c r="AD326" s="471"/>
      <c r="AE326" s="107"/>
      <c r="AF326" s="108"/>
      <c r="AG326" s="109"/>
      <c r="AH326" s="109"/>
      <c r="AI326" s="109"/>
      <c r="AJ326" s="472"/>
      <c r="AK326" s="124"/>
      <c r="AP326" s="126"/>
      <c r="AQ326" s="104"/>
      <c r="AS326" s="114" t="str">
        <f t="shared" si="137"/>
        <v>OK</v>
      </c>
    </row>
    <row r="327" spans="1:45" ht="30" customHeight="1" x14ac:dyDescent="0.3">
      <c r="A327" s="81"/>
      <c r="B327" s="460"/>
      <c r="C327" s="461"/>
      <c r="D327" s="462"/>
      <c r="E327" s="463"/>
      <c r="F327" s="462"/>
      <c r="G327" s="465"/>
      <c r="H327" s="466"/>
      <c r="I327" s="487"/>
      <c r="J327" s="487"/>
      <c r="K327" s="507"/>
      <c r="L327" s="476" t="s">
        <v>408</v>
      </c>
      <c r="M327" s="474">
        <v>0.05</v>
      </c>
      <c r="N327" s="127" t="s">
        <v>46</v>
      </c>
      <c r="O327" s="184">
        <v>0.2</v>
      </c>
      <c r="P327" s="184">
        <v>0.5</v>
      </c>
      <c r="Q327" s="184">
        <v>0.75</v>
      </c>
      <c r="R327" s="185">
        <v>1</v>
      </c>
      <c r="S327" s="128">
        <f>SUM(O327:O327)*M327</f>
        <v>1.0000000000000002E-2</v>
      </c>
      <c r="T327" s="129">
        <f>SUM(P327:P327)*M327</f>
        <v>2.5000000000000001E-2</v>
      </c>
      <c r="U327" s="129">
        <f>SUM(Q327:Q327)*M327</f>
        <v>3.7500000000000006E-2</v>
      </c>
      <c r="V327" s="129">
        <f>SUM(R327:R327)*M327</f>
        <v>0.05</v>
      </c>
      <c r="W327" s="186">
        <f t="shared" si="142"/>
        <v>0.05</v>
      </c>
      <c r="X327" s="100"/>
      <c r="Y327" s="101"/>
      <c r="Z327" s="102"/>
      <c r="AA327" s="103"/>
      <c r="AB327" s="104"/>
      <c r="AC327" s="105"/>
      <c r="AD327" s="475" t="s">
        <v>409</v>
      </c>
      <c r="AE327" s="76"/>
      <c r="AF327" s="77" t="str">
        <f t="shared" ref="AF327" si="170">+IF(P328&gt;P327,"SUPERADA",IF(T328=T327,"EQUILIBRADA",IF(T328&lt;T327,"PARA MEJORAR")))</f>
        <v>EQUILIBRADA</v>
      </c>
      <c r="AG327" s="109"/>
      <c r="AH327" s="109"/>
      <c r="AI327" s="109"/>
      <c r="AJ327" s="472"/>
      <c r="AK327" s="124"/>
      <c r="AP327" s="126"/>
      <c r="AQ327" s="104"/>
      <c r="AS327" s="80" t="str">
        <f t="shared" si="137"/>
        <v>MAL</v>
      </c>
    </row>
    <row r="328" spans="1:45" ht="30" customHeight="1" thickBot="1" x14ac:dyDescent="0.35">
      <c r="A328" s="81"/>
      <c r="B328" s="460"/>
      <c r="C328" s="461"/>
      <c r="D328" s="462"/>
      <c r="E328" s="463"/>
      <c r="F328" s="462"/>
      <c r="G328" s="478"/>
      <c r="H328" s="479"/>
      <c r="I328" s="493"/>
      <c r="J328" s="493"/>
      <c r="K328" s="509"/>
      <c r="L328" s="494"/>
      <c r="M328" s="483"/>
      <c r="N328" s="137" t="s">
        <v>52</v>
      </c>
      <c r="O328" s="139">
        <v>0.2</v>
      </c>
      <c r="P328" s="139">
        <v>0.5</v>
      </c>
      <c r="Q328" s="139">
        <v>0</v>
      </c>
      <c r="R328" s="140">
        <v>0</v>
      </c>
      <c r="S328" s="141">
        <f>SUM(O328:O328)*M327</f>
        <v>1.0000000000000002E-2</v>
      </c>
      <c r="T328" s="142">
        <f>SUM(P328:P328)*M327</f>
        <v>2.5000000000000001E-2</v>
      </c>
      <c r="U328" s="142">
        <f>SUM(Q328:Q328)*M327</f>
        <v>0</v>
      </c>
      <c r="V328" s="142">
        <f>SUM(R328:R328)*M327</f>
        <v>0</v>
      </c>
      <c r="W328" s="169">
        <f t="shared" si="142"/>
        <v>2.5000000000000001E-2</v>
      </c>
      <c r="X328" s="144"/>
      <c r="Y328" s="145"/>
      <c r="Z328" s="146"/>
      <c r="AA328" s="147"/>
      <c r="AB328" s="148"/>
      <c r="AC328" s="105"/>
      <c r="AD328" s="484"/>
      <c r="AE328" s="107"/>
      <c r="AF328" s="108"/>
      <c r="AG328" s="150"/>
      <c r="AH328" s="109"/>
      <c r="AI328" s="109"/>
      <c r="AJ328" s="472"/>
      <c r="AK328" s="124"/>
      <c r="AP328" s="126"/>
      <c r="AQ328" s="148"/>
      <c r="AS328" s="114" t="str">
        <f t="shared" ref="AS328:AS391" si="171">IF(W328=T328,"OK","MAL")</f>
        <v>OK</v>
      </c>
    </row>
    <row r="329" spans="1:45" ht="30" customHeight="1" x14ac:dyDescent="0.3">
      <c r="A329" s="81"/>
      <c r="B329" s="460"/>
      <c r="C329" s="461"/>
      <c r="D329" s="462"/>
      <c r="E329" s="463"/>
      <c r="F329" s="462"/>
      <c r="G329" s="452" t="s">
        <v>410</v>
      </c>
      <c r="H329" s="453">
        <v>44</v>
      </c>
      <c r="I329" s="485" t="s">
        <v>411</v>
      </c>
      <c r="J329" s="485" t="s">
        <v>268</v>
      </c>
      <c r="K329" s="495">
        <f>+Y329/(W329+W331)</f>
        <v>0.39999999999999997</v>
      </c>
      <c r="L329" s="486" t="s">
        <v>412</v>
      </c>
      <c r="M329" s="457">
        <v>0.3</v>
      </c>
      <c r="N329" s="62" t="s">
        <v>46</v>
      </c>
      <c r="O329" s="64">
        <v>0.25</v>
      </c>
      <c r="P329" s="64">
        <v>0.5</v>
      </c>
      <c r="Q329" s="64">
        <v>0.75</v>
      </c>
      <c r="R329" s="120">
        <v>1</v>
      </c>
      <c r="S329" s="66">
        <f>SUM(O329:O329)*M329</f>
        <v>7.4999999999999997E-2</v>
      </c>
      <c r="T329" s="67">
        <f>SUM(P329:P329)*M329</f>
        <v>0.15</v>
      </c>
      <c r="U329" s="67">
        <f>SUM(Q329:Q329)*M329</f>
        <v>0.22499999999999998</v>
      </c>
      <c r="V329" s="67">
        <f>SUM(R329:R329)*M329</f>
        <v>0.3</v>
      </c>
      <c r="W329" s="155">
        <f>MAX(S329:V329)</f>
        <v>0.3</v>
      </c>
      <c r="X329" s="69">
        <f>+S330+S332</f>
        <v>0.28499999999999998</v>
      </c>
      <c r="Y329" s="70">
        <f>+T330+T332</f>
        <v>0.39999999999999997</v>
      </c>
      <c r="Z329" s="71">
        <f>+U330+U332</f>
        <v>0</v>
      </c>
      <c r="AA329" s="72">
        <f>+V330+V332</f>
        <v>0</v>
      </c>
      <c r="AB329" s="73">
        <f>+AA330+AA332</f>
        <v>0</v>
      </c>
      <c r="AC329" s="105"/>
      <c r="AD329" s="458" t="s">
        <v>413</v>
      </c>
      <c r="AE329" s="76"/>
      <c r="AF329" s="77" t="str">
        <f t="shared" ref="AF329" si="172">+IF(P330&gt;P329,"SUPERADA",IF(T330=T329,"EQUILIBRADA",IF(T330&lt;T329,"PARA MEJORAR")))</f>
        <v>PARA MEJORAR</v>
      </c>
      <c r="AG329" s="77" t="str">
        <f>IF(COUNTIF(AF329:AF332,"PARA MEJORAR")&gt;=1,"PARA MEJORAR","BIEN")</f>
        <v>PARA MEJORAR</v>
      </c>
      <c r="AH329" s="109"/>
      <c r="AI329" s="109"/>
      <c r="AJ329" s="472"/>
      <c r="AK329" s="111"/>
      <c r="AL329" s="112"/>
      <c r="AM329" s="112"/>
      <c r="AN329" s="112"/>
      <c r="AO329" s="112"/>
      <c r="AP329" s="113"/>
      <c r="AQ329" s="73"/>
      <c r="AS329" s="80" t="str">
        <f t="shared" si="171"/>
        <v>MAL</v>
      </c>
    </row>
    <row r="330" spans="1:45" ht="30" customHeight="1" thickBot="1" x14ac:dyDescent="0.35">
      <c r="A330" s="81"/>
      <c r="B330" s="460"/>
      <c r="C330" s="461"/>
      <c r="D330" s="462"/>
      <c r="E330" s="463"/>
      <c r="F330" s="462"/>
      <c r="G330" s="465"/>
      <c r="H330" s="466"/>
      <c r="I330" s="487"/>
      <c r="J330" s="487"/>
      <c r="K330" s="496"/>
      <c r="L330" s="477"/>
      <c r="M330" s="470"/>
      <c r="N330" s="93" t="s">
        <v>52</v>
      </c>
      <c r="O330" s="95">
        <v>0.25</v>
      </c>
      <c r="P330" s="95">
        <v>0.4</v>
      </c>
      <c r="Q330" s="95">
        <v>0</v>
      </c>
      <c r="R330" s="96">
        <v>0</v>
      </c>
      <c r="S330" s="97">
        <f>SUM(O330:O330)*M329</f>
        <v>7.4999999999999997E-2</v>
      </c>
      <c r="T330" s="98">
        <f>SUM(P330:P330)*M329</f>
        <v>0.12</v>
      </c>
      <c r="U330" s="98">
        <f>SUM(Q330:Q330)*M329</f>
        <v>0</v>
      </c>
      <c r="V330" s="98">
        <f>SUM(R330:R330)*M329</f>
        <v>0</v>
      </c>
      <c r="W330" s="160">
        <f>MAX(S330:V330)</f>
        <v>0.12</v>
      </c>
      <c r="X330" s="100"/>
      <c r="Y330" s="101"/>
      <c r="Z330" s="102"/>
      <c r="AA330" s="103"/>
      <c r="AB330" s="104"/>
      <c r="AC330" s="105"/>
      <c r="AD330" s="471"/>
      <c r="AE330" s="107"/>
      <c r="AF330" s="108"/>
      <c r="AG330" s="109"/>
      <c r="AH330" s="109"/>
      <c r="AI330" s="109"/>
      <c r="AJ330" s="472"/>
      <c r="AK330" s="124"/>
      <c r="AP330" s="126"/>
      <c r="AQ330" s="104"/>
      <c r="AS330" s="114" t="str">
        <f t="shared" si="171"/>
        <v>OK</v>
      </c>
    </row>
    <row r="331" spans="1:45" ht="30" customHeight="1" x14ac:dyDescent="0.3">
      <c r="A331" s="81"/>
      <c r="B331" s="460"/>
      <c r="C331" s="461"/>
      <c r="D331" s="462"/>
      <c r="E331" s="463"/>
      <c r="F331" s="462"/>
      <c r="G331" s="465"/>
      <c r="H331" s="466"/>
      <c r="I331" s="487"/>
      <c r="J331" s="487"/>
      <c r="K331" s="496"/>
      <c r="L331" s="452" t="s">
        <v>414</v>
      </c>
      <c r="M331" s="474">
        <v>0.7</v>
      </c>
      <c r="N331" s="127" t="s">
        <v>46</v>
      </c>
      <c r="O331" s="184">
        <v>0.3</v>
      </c>
      <c r="P331" s="184">
        <v>0.6</v>
      </c>
      <c r="Q331" s="184">
        <v>1</v>
      </c>
      <c r="R331" s="185">
        <v>1</v>
      </c>
      <c r="S331" s="128">
        <f>SUM(O331:O331)*M331</f>
        <v>0.21</v>
      </c>
      <c r="T331" s="129">
        <f>SUM(P331:P331)*M331</f>
        <v>0.42</v>
      </c>
      <c r="U331" s="129">
        <f>SUM(Q331:Q331)*M331</f>
        <v>0.7</v>
      </c>
      <c r="V331" s="129">
        <f>SUM(R331:R331)*M331</f>
        <v>0.7</v>
      </c>
      <c r="W331" s="186">
        <f>MAX(S331:V331)</f>
        <v>0.7</v>
      </c>
      <c r="X331" s="100"/>
      <c r="Y331" s="101"/>
      <c r="Z331" s="102"/>
      <c r="AA331" s="103"/>
      <c r="AB331" s="104"/>
      <c r="AC331" s="105"/>
      <c r="AD331" s="475" t="s">
        <v>339</v>
      </c>
      <c r="AE331" s="76"/>
      <c r="AF331" s="77" t="str">
        <f t="shared" ref="AF331" si="173">+IF(P332&gt;P331,"SUPERADA",IF(T332=T331,"EQUILIBRADA",IF(T332&lt;T331,"PARA MEJORAR")))</f>
        <v>PARA MEJORAR</v>
      </c>
      <c r="AG331" s="109"/>
      <c r="AH331" s="109"/>
      <c r="AI331" s="109"/>
      <c r="AJ331" s="472"/>
      <c r="AK331" s="124"/>
      <c r="AP331" s="126"/>
      <c r="AQ331" s="104"/>
      <c r="AS331" s="80" t="str">
        <f t="shared" si="171"/>
        <v>MAL</v>
      </c>
    </row>
    <row r="332" spans="1:45" ht="30" customHeight="1" thickBot="1" x14ac:dyDescent="0.35">
      <c r="A332" s="81"/>
      <c r="B332" s="460"/>
      <c r="C332" s="461"/>
      <c r="D332" s="462"/>
      <c r="E332" s="463"/>
      <c r="F332" s="462"/>
      <c r="G332" s="478"/>
      <c r="H332" s="479"/>
      <c r="I332" s="493"/>
      <c r="J332" s="493"/>
      <c r="K332" s="497"/>
      <c r="L332" s="465"/>
      <c r="M332" s="483"/>
      <c r="N332" s="137" t="s">
        <v>52</v>
      </c>
      <c r="O332" s="139">
        <v>0.3</v>
      </c>
      <c r="P332" s="139">
        <v>0.4</v>
      </c>
      <c r="Q332" s="139">
        <v>0</v>
      </c>
      <c r="R332" s="140">
        <v>0</v>
      </c>
      <c r="S332" s="141">
        <f>SUM(O332:O332)*M331</f>
        <v>0.21</v>
      </c>
      <c r="T332" s="142">
        <f>SUM(P332:P332)*M331</f>
        <v>0.27999999999999997</v>
      </c>
      <c r="U332" s="142">
        <f>SUM(Q332:Q332)*M331</f>
        <v>0</v>
      </c>
      <c r="V332" s="142">
        <f>SUM(R332:R332)*M331</f>
        <v>0</v>
      </c>
      <c r="W332" s="169">
        <f>MAX(S332:V332)</f>
        <v>0.27999999999999997</v>
      </c>
      <c r="X332" s="144"/>
      <c r="Y332" s="145"/>
      <c r="Z332" s="146"/>
      <c r="AA332" s="147"/>
      <c r="AB332" s="148"/>
      <c r="AC332" s="105"/>
      <c r="AD332" s="484"/>
      <c r="AE332" s="107"/>
      <c r="AF332" s="108"/>
      <c r="AG332" s="150"/>
      <c r="AH332" s="109"/>
      <c r="AI332" s="109"/>
      <c r="AJ332" s="472"/>
      <c r="AK332" s="124"/>
      <c r="AP332" s="126"/>
      <c r="AQ332" s="148"/>
      <c r="AS332" s="114" t="str">
        <f t="shared" si="171"/>
        <v>OK</v>
      </c>
    </row>
    <row r="333" spans="1:45" ht="30" customHeight="1" x14ac:dyDescent="0.3">
      <c r="A333" s="81"/>
      <c r="B333" s="460"/>
      <c r="C333" s="461"/>
      <c r="D333" s="462"/>
      <c r="E333" s="463"/>
      <c r="F333" s="462"/>
      <c r="G333" s="452" t="s">
        <v>415</v>
      </c>
      <c r="H333" s="453">
        <v>45</v>
      </c>
      <c r="I333" s="485" t="s">
        <v>383</v>
      </c>
      <c r="J333" s="485" t="s">
        <v>268</v>
      </c>
      <c r="K333" s="495">
        <f>+Y333/(W333+W335)</f>
        <v>0.22500000000000001</v>
      </c>
      <c r="L333" s="486" t="s">
        <v>416</v>
      </c>
      <c r="M333" s="457">
        <v>0.5</v>
      </c>
      <c r="N333" s="62" t="s">
        <v>46</v>
      </c>
      <c r="O333" s="64">
        <v>0.3</v>
      </c>
      <c r="P333" s="64">
        <v>0.6</v>
      </c>
      <c r="Q333" s="64">
        <v>0.8</v>
      </c>
      <c r="R333" s="65">
        <v>1</v>
      </c>
      <c r="S333" s="121">
        <f>SUM(O333:O333)*M333</f>
        <v>0.15</v>
      </c>
      <c r="T333" s="122">
        <f>SUM(P333:P333)*M333</f>
        <v>0.3</v>
      </c>
      <c r="U333" s="122">
        <f>SUM(Q333:Q333)*M333</f>
        <v>0.4</v>
      </c>
      <c r="V333" s="122">
        <f>SUM(R333:R333)*M333</f>
        <v>0.5</v>
      </c>
      <c r="W333" s="164">
        <f t="shared" si="142"/>
        <v>0.5</v>
      </c>
      <c r="X333" s="69">
        <f>+S334+S336</f>
        <v>0.22500000000000001</v>
      </c>
      <c r="Y333" s="70">
        <f>+T334+T336</f>
        <v>0.22500000000000001</v>
      </c>
      <c r="Z333" s="71">
        <f>+U334+U336</f>
        <v>0</v>
      </c>
      <c r="AA333" s="72">
        <f>+V334+V336</f>
        <v>0</v>
      </c>
      <c r="AB333" s="73">
        <f>+AA334+AA336</f>
        <v>0</v>
      </c>
      <c r="AC333" s="105"/>
      <c r="AD333" s="458" t="s">
        <v>417</v>
      </c>
      <c r="AE333" s="76"/>
      <c r="AF333" s="77" t="str">
        <f t="shared" ref="AF333" si="174">+IF(P334&gt;P333,"SUPERADA",IF(T334=T333,"EQUILIBRADA",IF(T334&lt;T333,"PARA MEJORAR")))</f>
        <v>PARA MEJORAR</v>
      </c>
      <c r="AG333" s="77" t="str">
        <f>IF(COUNTIF(AF333:AF336,"PARA MEJORAR")&gt;=1,"PARA MEJORAR","BIEN")</f>
        <v>PARA MEJORAR</v>
      </c>
      <c r="AH333" s="109"/>
      <c r="AI333" s="109"/>
      <c r="AJ333" s="472"/>
      <c r="AK333" s="111"/>
      <c r="AL333" s="112"/>
      <c r="AM333" s="112"/>
      <c r="AN333" s="112"/>
      <c r="AO333" s="112"/>
      <c r="AP333" s="113"/>
      <c r="AQ333" s="73"/>
      <c r="AS333" s="80" t="str">
        <f t="shared" si="171"/>
        <v>MAL</v>
      </c>
    </row>
    <row r="334" spans="1:45" ht="30" customHeight="1" thickBot="1" x14ac:dyDescent="0.35">
      <c r="A334" s="81"/>
      <c r="B334" s="460"/>
      <c r="C334" s="461"/>
      <c r="D334" s="462"/>
      <c r="E334" s="463"/>
      <c r="F334" s="462"/>
      <c r="G334" s="465"/>
      <c r="H334" s="466"/>
      <c r="I334" s="487"/>
      <c r="J334" s="487"/>
      <c r="K334" s="496"/>
      <c r="L334" s="477"/>
      <c r="M334" s="470"/>
      <c r="N334" s="93" t="s">
        <v>52</v>
      </c>
      <c r="O334" s="95">
        <v>0.45</v>
      </c>
      <c r="P334" s="95">
        <v>0.45</v>
      </c>
      <c r="Q334" s="95">
        <v>0</v>
      </c>
      <c r="R334" s="96">
        <v>0</v>
      </c>
      <c r="S334" s="97">
        <f>SUM(O334:O334)*M333</f>
        <v>0.22500000000000001</v>
      </c>
      <c r="T334" s="98">
        <f>SUM(P334:P334)*M333</f>
        <v>0.22500000000000001</v>
      </c>
      <c r="U334" s="98">
        <f>SUM(Q334:Q334)*M333</f>
        <v>0</v>
      </c>
      <c r="V334" s="98">
        <f>SUM(R334:R334)*M333</f>
        <v>0</v>
      </c>
      <c r="W334" s="160">
        <f t="shared" si="142"/>
        <v>0.22500000000000001</v>
      </c>
      <c r="X334" s="100"/>
      <c r="Y334" s="101"/>
      <c r="Z334" s="102"/>
      <c r="AA334" s="103"/>
      <c r="AB334" s="104"/>
      <c r="AC334" s="105"/>
      <c r="AD334" s="471"/>
      <c r="AE334" s="107"/>
      <c r="AF334" s="108"/>
      <c r="AG334" s="109"/>
      <c r="AH334" s="109"/>
      <c r="AI334" s="109"/>
      <c r="AJ334" s="472"/>
      <c r="AK334" s="124"/>
      <c r="AP334" s="126"/>
      <c r="AQ334" s="104"/>
      <c r="AS334" s="114" t="str">
        <f t="shared" si="171"/>
        <v>OK</v>
      </c>
    </row>
    <row r="335" spans="1:45" ht="30" customHeight="1" x14ac:dyDescent="0.3">
      <c r="A335" s="81"/>
      <c r="B335" s="460"/>
      <c r="C335" s="461"/>
      <c r="D335" s="462"/>
      <c r="E335" s="463"/>
      <c r="F335" s="462"/>
      <c r="G335" s="465"/>
      <c r="H335" s="466"/>
      <c r="I335" s="487"/>
      <c r="J335" s="487"/>
      <c r="K335" s="496"/>
      <c r="L335" s="476" t="s">
        <v>418</v>
      </c>
      <c r="M335" s="474">
        <v>0.5</v>
      </c>
      <c r="N335" s="127" t="s">
        <v>46</v>
      </c>
      <c r="O335" s="184">
        <v>0.25</v>
      </c>
      <c r="P335" s="184">
        <v>0.75</v>
      </c>
      <c r="Q335" s="184">
        <v>1</v>
      </c>
      <c r="R335" s="185">
        <v>1</v>
      </c>
      <c r="S335" s="128">
        <f>SUM(O335:O335)*M335</f>
        <v>0.125</v>
      </c>
      <c r="T335" s="129">
        <f>SUM(P335:P335)*M335</f>
        <v>0.375</v>
      </c>
      <c r="U335" s="129">
        <f>SUM(Q335:Q335)*M335</f>
        <v>0.5</v>
      </c>
      <c r="V335" s="129">
        <f>SUM(R335:R335)*M335</f>
        <v>0.5</v>
      </c>
      <c r="W335" s="186">
        <f t="shared" si="142"/>
        <v>0.5</v>
      </c>
      <c r="X335" s="100"/>
      <c r="Y335" s="101"/>
      <c r="Z335" s="102"/>
      <c r="AA335" s="103"/>
      <c r="AB335" s="104"/>
      <c r="AC335" s="105"/>
      <c r="AD335" s="475" t="s">
        <v>419</v>
      </c>
      <c r="AE335" s="76"/>
      <c r="AF335" s="77" t="str">
        <f t="shared" ref="AF335" si="175">+IF(P336&gt;P335,"SUPERADA",IF(T336=T335,"EQUILIBRADA",IF(T336&lt;T335,"PARA MEJORAR")))</f>
        <v>PARA MEJORAR</v>
      </c>
      <c r="AG335" s="109"/>
      <c r="AH335" s="109"/>
      <c r="AI335" s="109"/>
      <c r="AJ335" s="472"/>
      <c r="AK335" s="124"/>
      <c r="AP335" s="126"/>
      <c r="AQ335" s="104"/>
      <c r="AS335" s="80" t="str">
        <f t="shared" si="171"/>
        <v>MAL</v>
      </c>
    </row>
    <row r="336" spans="1:45" ht="30" customHeight="1" thickBot="1" x14ac:dyDescent="0.35">
      <c r="A336" s="81"/>
      <c r="B336" s="460"/>
      <c r="C336" s="489"/>
      <c r="D336" s="490"/>
      <c r="E336" s="491"/>
      <c r="F336" s="490"/>
      <c r="G336" s="478"/>
      <c r="H336" s="479"/>
      <c r="I336" s="493"/>
      <c r="J336" s="493"/>
      <c r="K336" s="497"/>
      <c r="L336" s="494"/>
      <c r="M336" s="483"/>
      <c r="N336" s="137" t="s">
        <v>52</v>
      </c>
      <c r="O336" s="139">
        <v>0</v>
      </c>
      <c r="P336" s="139">
        <v>0</v>
      </c>
      <c r="Q336" s="139">
        <v>0</v>
      </c>
      <c r="R336" s="140">
        <v>0</v>
      </c>
      <c r="S336" s="214">
        <f>SUM(O336:O336)*M335</f>
        <v>0</v>
      </c>
      <c r="T336" s="215">
        <f>SUM(P336:P336)*M335</f>
        <v>0</v>
      </c>
      <c r="U336" s="215">
        <f>SUM(Q336:Q336)*M335</f>
        <v>0</v>
      </c>
      <c r="V336" s="215">
        <f>SUM(R336:R336)*M335</f>
        <v>0</v>
      </c>
      <c r="W336" s="290">
        <f t="shared" si="142"/>
        <v>0</v>
      </c>
      <c r="X336" s="144"/>
      <c r="Y336" s="145"/>
      <c r="Z336" s="146"/>
      <c r="AA336" s="147"/>
      <c r="AB336" s="148"/>
      <c r="AC336" s="105"/>
      <c r="AD336" s="484"/>
      <c r="AE336" s="107"/>
      <c r="AF336" s="108"/>
      <c r="AG336" s="150"/>
      <c r="AH336" s="150"/>
      <c r="AI336" s="109"/>
      <c r="AJ336" s="472"/>
      <c r="AK336" s="124"/>
      <c r="AP336" s="126"/>
      <c r="AQ336" s="148"/>
      <c r="AS336" s="114" t="str">
        <f t="shared" si="171"/>
        <v>OK</v>
      </c>
    </row>
    <row r="337" spans="1:45" ht="30" customHeight="1" x14ac:dyDescent="0.3">
      <c r="A337" s="81"/>
      <c r="B337" s="460"/>
      <c r="C337" s="448">
        <v>24</v>
      </c>
      <c r="D337" s="449" t="s">
        <v>420</v>
      </c>
      <c r="E337" s="450">
        <v>25</v>
      </c>
      <c r="F337" s="451" t="s">
        <v>421</v>
      </c>
      <c r="G337" s="452" t="s">
        <v>422</v>
      </c>
      <c r="H337" s="453">
        <v>46</v>
      </c>
      <c r="I337" s="485" t="s">
        <v>423</v>
      </c>
      <c r="J337" s="485" t="s">
        <v>424</v>
      </c>
      <c r="K337" s="505">
        <f>+Y337/(W337+W339+W341+W343)</f>
        <v>0.4</v>
      </c>
      <c r="L337" s="486" t="s">
        <v>425</v>
      </c>
      <c r="M337" s="457">
        <v>0.25</v>
      </c>
      <c r="N337" s="62" t="s">
        <v>46</v>
      </c>
      <c r="O337" s="64">
        <v>0.5</v>
      </c>
      <c r="P337" s="64">
        <v>1</v>
      </c>
      <c r="Q337" s="64">
        <v>1</v>
      </c>
      <c r="R337" s="65">
        <v>1</v>
      </c>
      <c r="S337" s="66">
        <f>SUM(O337:O337)*M337</f>
        <v>0.125</v>
      </c>
      <c r="T337" s="67">
        <f>SUM(P337:P337)*M337</f>
        <v>0.25</v>
      </c>
      <c r="U337" s="67">
        <f>SUM(Q337:Q337)*M337</f>
        <v>0.25</v>
      </c>
      <c r="V337" s="67">
        <f>SUM(R337:R337)*M337</f>
        <v>0.25</v>
      </c>
      <c r="W337" s="68">
        <f t="shared" si="142"/>
        <v>0.25</v>
      </c>
      <c r="X337" s="69">
        <f>+S338+S340+S342+S344</f>
        <v>0.125</v>
      </c>
      <c r="Y337" s="70">
        <f>+T338+T340+T342+T344</f>
        <v>0.4</v>
      </c>
      <c r="Z337" s="71">
        <f>+U338+U340+U342+U344</f>
        <v>0</v>
      </c>
      <c r="AA337" s="72">
        <f>+V338+V340+V342+V344</f>
        <v>0</v>
      </c>
      <c r="AB337" s="73">
        <f>+AA338+AA340+AA342+AA344</f>
        <v>0</v>
      </c>
      <c r="AC337" s="105"/>
      <c r="AD337" s="458" t="s">
        <v>363</v>
      </c>
      <c r="AE337" s="76"/>
      <c r="AF337" s="77" t="str">
        <f t="shared" ref="AF337" si="176">+IF(P338&gt;P337,"SUPERADA",IF(T338=T337,"EQUILIBRADA",IF(T338&lt;T337,"PARA MEJORAR")))</f>
        <v>EQUILIBRADA</v>
      </c>
      <c r="AG337" s="77" t="str">
        <f>IF(COUNTIF(AF337:AF344,"PARA MEJORAR")&gt;=1,"PARA MEJORAR","BIEN")</f>
        <v>BIEN</v>
      </c>
      <c r="AH337" s="77" t="str">
        <f>IF(COUNTIF(AG337:AG344,"PARA MEJORAR")&gt;=1,"PARA MEJORAR","BIEN")</f>
        <v>BIEN</v>
      </c>
      <c r="AI337" s="109"/>
      <c r="AJ337" s="472"/>
      <c r="AK337" s="111"/>
      <c r="AL337" s="112"/>
      <c r="AM337" s="112"/>
      <c r="AN337" s="112"/>
      <c r="AO337" s="112"/>
      <c r="AP337" s="113"/>
      <c r="AQ337" s="73"/>
      <c r="AS337" s="80" t="str">
        <f t="shared" si="171"/>
        <v>OK</v>
      </c>
    </row>
    <row r="338" spans="1:45" ht="30" customHeight="1" thickBot="1" x14ac:dyDescent="0.35">
      <c r="A338" s="81"/>
      <c r="B338" s="460"/>
      <c r="C338" s="461"/>
      <c r="D338" s="462"/>
      <c r="E338" s="463"/>
      <c r="F338" s="464"/>
      <c r="G338" s="465"/>
      <c r="H338" s="466"/>
      <c r="I338" s="487"/>
      <c r="J338" s="487"/>
      <c r="K338" s="507"/>
      <c r="L338" s="477"/>
      <c r="M338" s="470"/>
      <c r="N338" s="93" t="s">
        <v>52</v>
      </c>
      <c r="O338" s="95">
        <v>0.5</v>
      </c>
      <c r="P338" s="95">
        <v>1</v>
      </c>
      <c r="Q338" s="95">
        <v>0</v>
      </c>
      <c r="R338" s="96">
        <v>0</v>
      </c>
      <c r="S338" s="97">
        <f>SUM(O338:O338)*M337</f>
        <v>0.125</v>
      </c>
      <c r="T338" s="98">
        <f>SUM(P338:P338)*M337</f>
        <v>0.25</v>
      </c>
      <c r="U338" s="98">
        <f>SUM(Q338:Q338)*M337</f>
        <v>0</v>
      </c>
      <c r="V338" s="98">
        <f>SUM(R338:R338)*M337</f>
        <v>0</v>
      </c>
      <c r="W338" s="99">
        <f t="shared" si="142"/>
        <v>0.25</v>
      </c>
      <c r="X338" s="100"/>
      <c r="Y338" s="101"/>
      <c r="Z338" s="102"/>
      <c r="AA338" s="103"/>
      <c r="AB338" s="104"/>
      <c r="AC338" s="105"/>
      <c r="AD338" s="471"/>
      <c r="AE338" s="107"/>
      <c r="AF338" s="108"/>
      <c r="AG338" s="109"/>
      <c r="AH338" s="109"/>
      <c r="AI338" s="109"/>
      <c r="AJ338" s="472"/>
      <c r="AK338" s="124"/>
      <c r="AP338" s="126"/>
      <c r="AQ338" s="104"/>
      <c r="AS338" s="114" t="str">
        <f t="shared" si="171"/>
        <v>OK</v>
      </c>
    </row>
    <row r="339" spans="1:45" ht="30" customHeight="1" x14ac:dyDescent="0.3">
      <c r="A339" s="81"/>
      <c r="B339" s="460"/>
      <c r="C339" s="461"/>
      <c r="D339" s="462"/>
      <c r="E339" s="463"/>
      <c r="F339" s="464"/>
      <c r="G339" s="465"/>
      <c r="H339" s="466"/>
      <c r="I339" s="487"/>
      <c r="J339" s="487"/>
      <c r="K339" s="507"/>
      <c r="L339" s="476" t="s">
        <v>426</v>
      </c>
      <c r="M339" s="474">
        <v>0.25</v>
      </c>
      <c r="N339" s="127" t="s">
        <v>46</v>
      </c>
      <c r="O339" s="184">
        <v>0</v>
      </c>
      <c r="P339" s="184">
        <v>0.5</v>
      </c>
      <c r="Q339" s="184">
        <v>1</v>
      </c>
      <c r="R339" s="185">
        <v>1</v>
      </c>
      <c r="S339" s="128">
        <f>SUM(O339:O339)*M339</f>
        <v>0</v>
      </c>
      <c r="T339" s="129">
        <f>SUM(P339:P339)*M339</f>
        <v>0.125</v>
      </c>
      <c r="U339" s="129">
        <f>SUM(Q339:Q339)*M339</f>
        <v>0.25</v>
      </c>
      <c r="V339" s="129">
        <f>SUM(R339:R339)*M339</f>
        <v>0.25</v>
      </c>
      <c r="W339" s="130">
        <f t="shared" si="142"/>
        <v>0.25</v>
      </c>
      <c r="X339" s="100"/>
      <c r="Y339" s="101"/>
      <c r="Z339" s="102"/>
      <c r="AA339" s="103"/>
      <c r="AB339" s="104"/>
      <c r="AC339" s="105"/>
      <c r="AD339" s="475" t="s">
        <v>427</v>
      </c>
      <c r="AE339" s="76"/>
      <c r="AF339" s="77" t="str">
        <f t="shared" ref="AF339" si="177">+IF(P340&gt;P339,"SUPERADA",IF(T340=T339,"EQUILIBRADA",IF(T340&lt;T339,"PARA MEJORAR")))</f>
        <v>EQUILIBRADA</v>
      </c>
      <c r="AG339" s="109"/>
      <c r="AH339" s="109"/>
      <c r="AI339" s="109"/>
      <c r="AJ339" s="472"/>
      <c r="AK339" s="124"/>
      <c r="AP339" s="126"/>
      <c r="AQ339" s="104"/>
      <c r="AS339" s="80" t="str">
        <f t="shared" si="171"/>
        <v>MAL</v>
      </c>
    </row>
    <row r="340" spans="1:45" ht="30" customHeight="1" thickBot="1" x14ac:dyDescent="0.35">
      <c r="A340" s="81"/>
      <c r="B340" s="460"/>
      <c r="C340" s="461"/>
      <c r="D340" s="462"/>
      <c r="E340" s="463"/>
      <c r="F340" s="464"/>
      <c r="G340" s="465"/>
      <c r="H340" s="466"/>
      <c r="I340" s="487"/>
      <c r="J340" s="487"/>
      <c r="K340" s="507"/>
      <c r="L340" s="477"/>
      <c r="M340" s="470"/>
      <c r="N340" s="93" t="s">
        <v>52</v>
      </c>
      <c r="O340" s="95">
        <v>0</v>
      </c>
      <c r="P340" s="95">
        <v>0.5</v>
      </c>
      <c r="Q340" s="95">
        <v>0</v>
      </c>
      <c r="R340" s="96">
        <v>0</v>
      </c>
      <c r="S340" s="97">
        <f>SUM(O340:O340)*M339</f>
        <v>0</v>
      </c>
      <c r="T340" s="98">
        <f>SUM(P340:P340)*M339</f>
        <v>0.125</v>
      </c>
      <c r="U340" s="98">
        <f>SUM(Q340:Q340)*M339</f>
        <v>0</v>
      </c>
      <c r="V340" s="98">
        <f>SUM(R340:R340)*M339</f>
        <v>0</v>
      </c>
      <c r="W340" s="99">
        <f t="shared" si="142"/>
        <v>0.125</v>
      </c>
      <c r="X340" s="100"/>
      <c r="Y340" s="101"/>
      <c r="Z340" s="102"/>
      <c r="AA340" s="103"/>
      <c r="AB340" s="104"/>
      <c r="AC340" s="105"/>
      <c r="AD340" s="471"/>
      <c r="AE340" s="107"/>
      <c r="AF340" s="108"/>
      <c r="AG340" s="109"/>
      <c r="AH340" s="109"/>
      <c r="AI340" s="109"/>
      <c r="AJ340" s="472"/>
      <c r="AK340" s="124"/>
      <c r="AP340" s="126"/>
      <c r="AQ340" s="104"/>
      <c r="AS340" s="114" t="str">
        <f t="shared" si="171"/>
        <v>OK</v>
      </c>
    </row>
    <row r="341" spans="1:45" ht="30" customHeight="1" x14ac:dyDescent="0.3">
      <c r="A341" s="81"/>
      <c r="B341" s="460"/>
      <c r="C341" s="461"/>
      <c r="D341" s="462"/>
      <c r="E341" s="463"/>
      <c r="F341" s="464"/>
      <c r="G341" s="465"/>
      <c r="H341" s="466"/>
      <c r="I341" s="487"/>
      <c r="J341" s="487"/>
      <c r="K341" s="507"/>
      <c r="L341" s="476" t="s">
        <v>428</v>
      </c>
      <c r="M341" s="474">
        <v>0.25</v>
      </c>
      <c r="N341" s="127" t="s">
        <v>46</v>
      </c>
      <c r="O341" s="184">
        <v>0</v>
      </c>
      <c r="P341" s="184">
        <v>0</v>
      </c>
      <c r="Q341" s="184">
        <v>1</v>
      </c>
      <c r="R341" s="185">
        <v>1</v>
      </c>
      <c r="S341" s="128">
        <f>SUM(O341:O341)*M341</f>
        <v>0</v>
      </c>
      <c r="T341" s="129">
        <f>SUM(P341:P341)*M341</f>
        <v>0</v>
      </c>
      <c r="U341" s="129">
        <f>SUM(Q341:Q341)*M341</f>
        <v>0.25</v>
      </c>
      <c r="V341" s="129">
        <f>SUM(R341:R341)*M341</f>
        <v>0.25</v>
      </c>
      <c r="W341" s="130">
        <f t="shared" si="142"/>
        <v>0.25</v>
      </c>
      <c r="X341" s="100"/>
      <c r="Y341" s="101"/>
      <c r="Z341" s="102"/>
      <c r="AA341" s="103"/>
      <c r="AB341" s="104"/>
      <c r="AC341" s="105"/>
      <c r="AD341" s="475" t="s">
        <v>363</v>
      </c>
      <c r="AE341" s="76"/>
      <c r="AF341" s="77" t="str">
        <f t="shared" ref="AF341" si="178">+IF(P342&gt;P341,"SUPERADA",IF(T342=T341,"EQUILIBRADA",IF(T342&lt;T341,"PARA MEJORAR")))</f>
        <v>SUPERADA</v>
      </c>
      <c r="AG341" s="109"/>
      <c r="AH341" s="109"/>
      <c r="AI341" s="109"/>
      <c r="AJ341" s="472"/>
      <c r="AK341" s="124"/>
      <c r="AP341" s="126"/>
      <c r="AQ341" s="104"/>
      <c r="AS341" s="80" t="str">
        <f t="shared" si="171"/>
        <v>MAL</v>
      </c>
    </row>
    <row r="342" spans="1:45" ht="30" customHeight="1" thickBot="1" x14ac:dyDescent="0.35">
      <c r="A342" s="81"/>
      <c r="B342" s="460"/>
      <c r="C342" s="461"/>
      <c r="D342" s="462"/>
      <c r="E342" s="463"/>
      <c r="F342" s="464"/>
      <c r="G342" s="465"/>
      <c r="H342" s="466"/>
      <c r="I342" s="487"/>
      <c r="J342" s="487"/>
      <c r="K342" s="507"/>
      <c r="L342" s="477"/>
      <c r="M342" s="470"/>
      <c r="N342" s="93" t="s">
        <v>52</v>
      </c>
      <c r="O342" s="95">
        <v>0</v>
      </c>
      <c r="P342" s="95">
        <v>0.1</v>
      </c>
      <c r="Q342" s="95">
        <v>0</v>
      </c>
      <c r="R342" s="96">
        <v>0</v>
      </c>
      <c r="S342" s="214">
        <f>SUM(O342:O342)*M341</f>
        <v>0</v>
      </c>
      <c r="T342" s="215">
        <f>SUM(P342:P342)*M341</f>
        <v>2.5000000000000001E-2</v>
      </c>
      <c r="U342" s="215">
        <f>SUM(Q342:Q342)*M341</f>
        <v>0</v>
      </c>
      <c r="V342" s="215">
        <f>SUM(R342:R342)*M341</f>
        <v>0</v>
      </c>
      <c r="W342" s="216">
        <f t="shared" si="142"/>
        <v>2.5000000000000001E-2</v>
      </c>
      <c r="X342" s="100"/>
      <c r="Y342" s="101"/>
      <c r="Z342" s="102"/>
      <c r="AA342" s="103"/>
      <c r="AB342" s="104"/>
      <c r="AC342" s="105"/>
      <c r="AD342" s="488"/>
      <c r="AE342" s="107"/>
      <c r="AF342" s="108"/>
      <c r="AG342" s="109"/>
      <c r="AH342" s="109"/>
      <c r="AI342" s="109"/>
      <c r="AJ342" s="472"/>
      <c r="AK342" s="124"/>
      <c r="AP342" s="126"/>
      <c r="AQ342" s="104"/>
      <c r="AS342" s="114" t="str">
        <f t="shared" si="171"/>
        <v>OK</v>
      </c>
    </row>
    <row r="343" spans="1:45" ht="30" customHeight="1" x14ac:dyDescent="0.3">
      <c r="A343" s="81"/>
      <c r="B343" s="460"/>
      <c r="C343" s="461"/>
      <c r="D343" s="462"/>
      <c r="E343" s="463"/>
      <c r="F343" s="464"/>
      <c r="G343" s="465"/>
      <c r="H343" s="466"/>
      <c r="I343" s="487"/>
      <c r="J343" s="487"/>
      <c r="K343" s="507"/>
      <c r="L343" s="476" t="s">
        <v>429</v>
      </c>
      <c r="M343" s="474">
        <v>0.25</v>
      </c>
      <c r="N343" s="127" t="s">
        <v>46</v>
      </c>
      <c r="O343" s="184">
        <v>0</v>
      </c>
      <c r="P343" s="184">
        <v>0</v>
      </c>
      <c r="Q343" s="184">
        <v>0</v>
      </c>
      <c r="R343" s="185">
        <v>1</v>
      </c>
      <c r="S343" s="128">
        <f>SUM(O343:O343)*M343</f>
        <v>0</v>
      </c>
      <c r="T343" s="129">
        <f>SUM(P343:P343)*M343</f>
        <v>0</v>
      </c>
      <c r="U343" s="129">
        <f>SUM(Q343:Q343)*M343</f>
        <v>0</v>
      </c>
      <c r="V343" s="129">
        <f>SUM(R343:R343)*M343</f>
        <v>0.25</v>
      </c>
      <c r="W343" s="130">
        <f t="shared" si="142"/>
        <v>0.25</v>
      </c>
      <c r="X343" s="100"/>
      <c r="Y343" s="101"/>
      <c r="Z343" s="102"/>
      <c r="AA343" s="103"/>
      <c r="AB343" s="104"/>
      <c r="AC343" s="105"/>
      <c r="AD343" s="488"/>
      <c r="AE343" s="76"/>
      <c r="AF343" s="77" t="str">
        <f t="shared" ref="AF343" si="179">+IF(P344&gt;P343,"SUPERADA",IF(T344=T343,"EQUILIBRADA",IF(T344&lt;T343,"PARA MEJORAR")))</f>
        <v>EQUILIBRADA</v>
      </c>
      <c r="AG343" s="109"/>
      <c r="AH343" s="109"/>
      <c r="AI343" s="109"/>
      <c r="AJ343" s="472"/>
      <c r="AK343" s="124"/>
      <c r="AP343" s="126"/>
      <c r="AQ343" s="104"/>
      <c r="AS343" s="80" t="str">
        <f t="shared" si="171"/>
        <v>MAL</v>
      </c>
    </row>
    <row r="344" spans="1:45" ht="30" customHeight="1" thickBot="1" x14ac:dyDescent="0.35">
      <c r="A344" s="81"/>
      <c r="B344" s="460"/>
      <c r="C344" s="461"/>
      <c r="D344" s="462"/>
      <c r="E344" s="463"/>
      <c r="F344" s="464"/>
      <c r="G344" s="478"/>
      <c r="H344" s="479"/>
      <c r="I344" s="493"/>
      <c r="J344" s="493"/>
      <c r="K344" s="509"/>
      <c r="L344" s="494"/>
      <c r="M344" s="483"/>
      <c r="N344" s="137" t="s">
        <v>52</v>
      </c>
      <c r="O344" s="139">
        <v>0</v>
      </c>
      <c r="P344" s="139">
        <v>0</v>
      </c>
      <c r="Q344" s="139">
        <v>0</v>
      </c>
      <c r="R344" s="140">
        <v>0</v>
      </c>
      <c r="S344" s="141">
        <f>SUM(O344:O344)*M343</f>
        <v>0</v>
      </c>
      <c r="T344" s="142">
        <f>SUM(P344:P344)*M343</f>
        <v>0</v>
      </c>
      <c r="U344" s="142">
        <f>SUM(Q344:Q344)*M343</f>
        <v>0</v>
      </c>
      <c r="V344" s="142">
        <f>SUM(R344:R344)*M343</f>
        <v>0</v>
      </c>
      <c r="W344" s="143">
        <f t="shared" si="142"/>
        <v>0</v>
      </c>
      <c r="X344" s="144"/>
      <c r="Y344" s="145"/>
      <c r="Z344" s="146"/>
      <c r="AA344" s="147"/>
      <c r="AB344" s="148"/>
      <c r="AC344" s="105"/>
      <c r="AD344" s="484"/>
      <c r="AE344" s="107"/>
      <c r="AF344" s="108"/>
      <c r="AG344" s="150"/>
      <c r="AH344" s="109"/>
      <c r="AI344" s="109"/>
      <c r="AJ344" s="472"/>
      <c r="AK344" s="124"/>
      <c r="AP344" s="126"/>
      <c r="AQ344" s="148"/>
      <c r="AS344" s="114" t="str">
        <f t="shared" si="171"/>
        <v>OK</v>
      </c>
    </row>
    <row r="345" spans="1:45" ht="30" customHeight="1" x14ac:dyDescent="0.3">
      <c r="A345" s="81"/>
      <c r="B345" s="460"/>
      <c r="C345" s="461"/>
      <c r="D345" s="462"/>
      <c r="E345" s="463"/>
      <c r="F345" s="464"/>
      <c r="G345" s="452" t="s">
        <v>430</v>
      </c>
      <c r="H345" s="453">
        <v>47</v>
      </c>
      <c r="I345" s="485" t="s">
        <v>431</v>
      </c>
      <c r="J345" s="485" t="s">
        <v>432</v>
      </c>
      <c r="K345" s="495">
        <f>+Y345/(W345+W347+W349+W351+W353+W355)</f>
        <v>0.375</v>
      </c>
      <c r="L345" s="486" t="s">
        <v>433</v>
      </c>
      <c r="M345" s="457">
        <v>0.15</v>
      </c>
      <c r="N345" s="62" t="s">
        <v>46</v>
      </c>
      <c r="O345" s="64">
        <v>0.15</v>
      </c>
      <c r="P345" s="64">
        <v>0.35</v>
      </c>
      <c r="Q345" s="64">
        <v>0.75</v>
      </c>
      <c r="R345" s="65">
        <v>1</v>
      </c>
      <c r="S345" s="66">
        <f>SUM(O345:O345)*M345</f>
        <v>2.2499999999999999E-2</v>
      </c>
      <c r="T345" s="67">
        <f>SUM(P345:P345)*M345</f>
        <v>5.2499999999999998E-2</v>
      </c>
      <c r="U345" s="67">
        <f>SUM(Q345:Q345)*M345</f>
        <v>0.11249999999999999</v>
      </c>
      <c r="V345" s="67">
        <f>SUM(R345:R345)*M345</f>
        <v>0.15</v>
      </c>
      <c r="W345" s="68">
        <f t="shared" si="142"/>
        <v>0.15</v>
      </c>
      <c r="X345" s="69">
        <f>+S346+S352+S354+S356+S348+S350</f>
        <v>0.14500000000000002</v>
      </c>
      <c r="Y345" s="70">
        <f>+T346+T352+T354+T356+T348+T350</f>
        <v>0.375</v>
      </c>
      <c r="Z345" s="71">
        <f>+U346+U352+U354+U356+U348+U350</f>
        <v>0</v>
      </c>
      <c r="AA345" s="72">
        <f>+V346+V352+V354+V356+V348+V350</f>
        <v>0</v>
      </c>
      <c r="AB345" s="73">
        <f>+AA346+AA352+AA354+AA356</f>
        <v>0</v>
      </c>
      <c r="AC345" s="105"/>
      <c r="AD345" s="458" t="s">
        <v>248</v>
      </c>
      <c r="AE345" s="76"/>
      <c r="AF345" s="77" t="str">
        <f t="shared" ref="AF345" si="180">+IF(P346&gt;P345,"SUPERADA",IF(T346=T345,"EQUILIBRADA",IF(T346&lt;T345,"PARA MEJORAR")))</f>
        <v>EQUILIBRADA</v>
      </c>
      <c r="AG345" s="77" t="str">
        <f>IF(COUNTIF(AF345:AF356,"PARA MEJORAR")&gt;=1,"PARA MEJORAR","BIEN")</f>
        <v>PARA MEJORAR</v>
      </c>
      <c r="AH345" s="109"/>
      <c r="AI345" s="109"/>
      <c r="AJ345" s="472"/>
      <c r="AK345" s="111"/>
      <c r="AL345" s="112"/>
      <c r="AM345" s="112"/>
      <c r="AN345" s="112"/>
      <c r="AO345" s="112"/>
      <c r="AP345" s="113"/>
      <c r="AQ345" s="73"/>
      <c r="AS345" s="80" t="str">
        <f t="shared" si="171"/>
        <v>MAL</v>
      </c>
    </row>
    <row r="346" spans="1:45" ht="30" customHeight="1" thickBot="1" x14ac:dyDescent="0.35">
      <c r="A346" s="81"/>
      <c r="B346" s="460"/>
      <c r="C346" s="461"/>
      <c r="D346" s="462"/>
      <c r="E346" s="463"/>
      <c r="F346" s="464"/>
      <c r="G346" s="465"/>
      <c r="H346" s="466"/>
      <c r="I346" s="487"/>
      <c r="J346" s="487"/>
      <c r="K346" s="496"/>
      <c r="L346" s="477"/>
      <c r="M346" s="470"/>
      <c r="N346" s="93" t="s">
        <v>52</v>
      </c>
      <c r="O346" s="95">
        <v>0.15</v>
      </c>
      <c r="P346" s="95">
        <v>0.35</v>
      </c>
      <c r="Q346" s="95">
        <v>0</v>
      </c>
      <c r="R346" s="96">
        <v>0</v>
      </c>
      <c r="S346" s="97">
        <f>SUM(O346:O346)*M345</f>
        <v>2.2499999999999999E-2</v>
      </c>
      <c r="T346" s="98">
        <f>SUM(P346:P346)*M345</f>
        <v>5.2499999999999998E-2</v>
      </c>
      <c r="U346" s="98">
        <f>SUM(Q346:Q346)*M345</f>
        <v>0</v>
      </c>
      <c r="V346" s="98">
        <f>SUM(R346:R346)*M345</f>
        <v>0</v>
      </c>
      <c r="W346" s="99">
        <f t="shared" si="142"/>
        <v>5.2499999999999998E-2</v>
      </c>
      <c r="X346" s="100"/>
      <c r="Y346" s="101"/>
      <c r="Z346" s="102"/>
      <c r="AA346" s="103"/>
      <c r="AB346" s="104"/>
      <c r="AC346" s="105"/>
      <c r="AD346" s="471"/>
      <c r="AE346" s="107"/>
      <c r="AF346" s="108"/>
      <c r="AG346" s="109"/>
      <c r="AH346" s="109"/>
      <c r="AI346" s="109"/>
      <c r="AJ346" s="472"/>
      <c r="AK346" s="124"/>
      <c r="AP346" s="126"/>
      <c r="AQ346" s="104"/>
      <c r="AS346" s="114" t="str">
        <f t="shared" si="171"/>
        <v>OK</v>
      </c>
    </row>
    <row r="347" spans="1:45" ht="30" customHeight="1" x14ac:dyDescent="0.3">
      <c r="A347" s="81"/>
      <c r="B347" s="460"/>
      <c r="C347" s="461"/>
      <c r="D347" s="462"/>
      <c r="E347" s="463"/>
      <c r="F347" s="464"/>
      <c r="G347" s="465"/>
      <c r="H347" s="466"/>
      <c r="I347" s="487"/>
      <c r="J347" s="487"/>
      <c r="K347" s="496"/>
      <c r="L347" s="476" t="s">
        <v>434</v>
      </c>
      <c r="M347" s="474">
        <v>0.15</v>
      </c>
      <c r="N347" s="127" t="s">
        <v>46</v>
      </c>
      <c r="O347" s="184">
        <v>0.15</v>
      </c>
      <c r="P347" s="184">
        <v>0.35</v>
      </c>
      <c r="Q347" s="184">
        <v>0.75</v>
      </c>
      <c r="R347" s="185">
        <v>1</v>
      </c>
      <c r="S347" s="128">
        <f>SUM(O347:O347)*M347</f>
        <v>2.2499999999999999E-2</v>
      </c>
      <c r="T347" s="129">
        <f>SUM(P347:P347)*M347</f>
        <v>5.2499999999999998E-2</v>
      </c>
      <c r="U347" s="129">
        <f>SUM(Q347:Q347)*M347</f>
        <v>0.11249999999999999</v>
      </c>
      <c r="V347" s="129">
        <f>SUM(R347:R347)*M347</f>
        <v>0.15</v>
      </c>
      <c r="W347" s="130">
        <f>MAX(S347:V347)</f>
        <v>0.15</v>
      </c>
      <c r="X347" s="100"/>
      <c r="Y347" s="101"/>
      <c r="Z347" s="102"/>
      <c r="AA347" s="103"/>
      <c r="AB347" s="104"/>
      <c r="AC347" s="105"/>
      <c r="AD347" s="475" t="s">
        <v>248</v>
      </c>
      <c r="AE347" s="76"/>
      <c r="AF347" s="77" t="str">
        <f t="shared" ref="AF347" si="181">+IF(P348&gt;P347,"SUPERADA",IF(T348=T347,"EQUILIBRADA",IF(T348&lt;T347,"PARA MEJORAR")))</f>
        <v>PARA MEJORAR</v>
      </c>
      <c r="AG347" s="109"/>
      <c r="AH347" s="109"/>
      <c r="AI347" s="109"/>
      <c r="AJ347" s="472"/>
      <c r="AK347" s="124"/>
      <c r="AP347" s="126"/>
      <c r="AQ347" s="104"/>
      <c r="AS347" s="80" t="str">
        <f t="shared" si="171"/>
        <v>MAL</v>
      </c>
    </row>
    <row r="348" spans="1:45" ht="30" customHeight="1" thickBot="1" x14ac:dyDescent="0.35">
      <c r="A348" s="81"/>
      <c r="B348" s="460"/>
      <c r="C348" s="461"/>
      <c r="D348" s="462"/>
      <c r="E348" s="463"/>
      <c r="F348" s="464"/>
      <c r="G348" s="465"/>
      <c r="H348" s="466"/>
      <c r="I348" s="487"/>
      <c r="J348" s="487"/>
      <c r="K348" s="496"/>
      <c r="L348" s="477"/>
      <c r="M348" s="470"/>
      <c r="N348" s="93" t="s">
        <v>52</v>
      </c>
      <c r="O348" s="95">
        <v>0.15</v>
      </c>
      <c r="P348" s="95">
        <v>0.15</v>
      </c>
      <c r="Q348" s="95">
        <v>0</v>
      </c>
      <c r="R348" s="96">
        <v>0</v>
      </c>
      <c r="S348" s="97">
        <f>SUM(O348:O348)*M347</f>
        <v>2.2499999999999999E-2</v>
      </c>
      <c r="T348" s="98">
        <f>SUM(P348:P348)*M347</f>
        <v>2.2499999999999999E-2</v>
      </c>
      <c r="U348" s="98">
        <f>SUM(Q348:Q348)*M347</f>
        <v>0</v>
      </c>
      <c r="V348" s="98">
        <f>SUM(R348:R348)*M347</f>
        <v>0</v>
      </c>
      <c r="W348" s="99">
        <f>MAX(S348:V348)</f>
        <v>2.2499999999999999E-2</v>
      </c>
      <c r="X348" s="100"/>
      <c r="Y348" s="101"/>
      <c r="Z348" s="102"/>
      <c r="AA348" s="103"/>
      <c r="AB348" s="104"/>
      <c r="AC348" s="105"/>
      <c r="AD348" s="471"/>
      <c r="AE348" s="107"/>
      <c r="AF348" s="108"/>
      <c r="AG348" s="109"/>
      <c r="AH348" s="109"/>
      <c r="AI348" s="109"/>
      <c r="AJ348" s="472"/>
      <c r="AK348" s="124"/>
      <c r="AP348" s="126"/>
      <c r="AQ348" s="104"/>
      <c r="AS348" s="114" t="str">
        <f t="shared" si="171"/>
        <v>OK</v>
      </c>
    </row>
    <row r="349" spans="1:45" ht="30" customHeight="1" x14ac:dyDescent="0.3">
      <c r="A349" s="81"/>
      <c r="B349" s="460"/>
      <c r="C349" s="461"/>
      <c r="D349" s="462"/>
      <c r="E349" s="463"/>
      <c r="F349" s="464"/>
      <c r="G349" s="465"/>
      <c r="H349" s="466"/>
      <c r="I349" s="487"/>
      <c r="J349" s="487"/>
      <c r="K349" s="496"/>
      <c r="L349" s="476" t="s">
        <v>435</v>
      </c>
      <c r="M349" s="474">
        <v>0.2</v>
      </c>
      <c r="N349" s="127" t="s">
        <v>46</v>
      </c>
      <c r="O349" s="184">
        <v>0.5</v>
      </c>
      <c r="P349" s="184">
        <v>1</v>
      </c>
      <c r="Q349" s="184">
        <v>1</v>
      </c>
      <c r="R349" s="185">
        <v>1</v>
      </c>
      <c r="S349" s="128">
        <f>SUM(O349:O349)*M349</f>
        <v>0.1</v>
      </c>
      <c r="T349" s="129">
        <f>SUM(P349:P349)*M349</f>
        <v>0.2</v>
      </c>
      <c r="U349" s="129">
        <f>SUM(Q349:Q349)*M349</f>
        <v>0.2</v>
      </c>
      <c r="V349" s="129">
        <f>SUM(R349:R349)*M349</f>
        <v>0.2</v>
      </c>
      <c r="W349" s="130">
        <f>MAX(S349:V349)</f>
        <v>0.2</v>
      </c>
      <c r="X349" s="100"/>
      <c r="Y349" s="101"/>
      <c r="Z349" s="102"/>
      <c r="AA349" s="103"/>
      <c r="AB349" s="104"/>
      <c r="AC349" s="105"/>
      <c r="AD349" s="475" t="s">
        <v>363</v>
      </c>
      <c r="AE349" s="76"/>
      <c r="AF349" s="77" t="str">
        <f t="shared" ref="AF349" si="182">+IF(P350&gt;P349,"SUPERADA",IF(T350=T349,"EQUILIBRADA",IF(T350&lt;T349,"PARA MEJORAR")))</f>
        <v>PARA MEJORAR</v>
      </c>
      <c r="AG349" s="109"/>
      <c r="AH349" s="109"/>
      <c r="AI349" s="109"/>
      <c r="AJ349" s="472"/>
      <c r="AK349" s="124"/>
      <c r="AP349" s="126"/>
      <c r="AQ349" s="104"/>
      <c r="AS349" s="80" t="str">
        <f t="shared" si="171"/>
        <v>OK</v>
      </c>
    </row>
    <row r="350" spans="1:45" ht="30" customHeight="1" thickBot="1" x14ac:dyDescent="0.35">
      <c r="A350" s="81"/>
      <c r="B350" s="460"/>
      <c r="C350" s="461"/>
      <c r="D350" s="462"/>
      <c r="E350" s="463"/>
      <c r="F350" s="464"/>
      <c r="G350" s="465"/>
      <c r="H350" s="466"/>
      <c r="I350" s="487"/>
      <c r="J350" s="487"/>
      <c r="K350" s="496"/>
      <c r="L350" s="477"/>
      <c r="M350" s="470"/>
      <c r="N350" s="93" t="s">
        <v>52</v>
      </c>
      <c r="O350" s="95">
        <v>0.5</v>
      </c>
      <c r="P350" s="95">
        <v>0.8</v>
      </c>
      <c r="Q350" s="95">
        <v>0</v>
      </c>
      <c r="R350" s="96">
        <v>0</v>
      </c>
      <c r="S350" s="214">
        <f>SUM(O350:O350)*M349</f>
        <v>0.1</v>
      </c>
      <c r="T350" s="215">
        <f>SUM(P350:P350)*M349</f>
        <v>0.16000000000000003</v>
      </c>
      <c r="U350" s="215">
        <f>SUM(Q350:Q350)*M349</f>
        <v>0</v>
      </c>
      <c r="V350" s="215">
        <f>SUM(R350:R350)*M349</f>
        <v>0</v>
      </c>
      <c r="W350" s="216">
        <f>MAX(S350:V350)</f>
        <v>0.16000000000000003</v>
      </c>
      <c r="X350" s="100"/>
      <c r="Y350" s="101"/>
      <c r="Z350" s="102"/>
      <c r="AA350" s="103"/>
      <c r="AB350" s="104"/>
      <c r="AC350" s="105"/>
      <c r="AD350" s="488"/>
      <c r="AE350" s="107"/>
      <c r="AF350" s="108"/>
      <c r="AG350" s="109"/>
      <c r="AH350" s="109"/>
      <c r="AI350" s="109"/>
      <c r="AJ350" s="472"/>
      <c r="AK350" s="124"/>
      <c r="AP350" s="126"/>
      <c r="AQ350" s="104"/>
      <c r="AS350" s="114" t="str">
        <f t="shared" si="171"/>
        <v>OK</v>
      </c>
    </row>
    <row r="351" spans="1:45" ht="30" customHeight="1" x14ac:dyDescent="0.3">
      <c r="A351" s="81"/>
      <c r="B351" s="460"/>
      <c r="C351" s="461"/>
      <c r="D351" s="462"/>
      <c r="E351" s="463"/>
      <c r="F351" s="464"/>
      <c r="G351" s="465"/>
      <c r="H351" s="466"/>
      <c r="I351" s="487"/>
      <c r="J351" s="487"/>
      <c r="K351" s="496"/>
      <c r="L351" s="476" t="s">
        <v>436</v>
      </c>
      <c r="M351" s="474">
        <v>0.1</v>
      </c>
      <c r="N351" s="127" t="s">
        <v>46</v>
      </c>
      <c r="O351" s="184">
        <v>0</v>
      </c>
      <c r="P351" s="184">
        <v>0</v>
      </c>
      <c r="Q351" s="184">
        <v>1</v>
      </c>
      <c r="R351" s="185">
        <v>1</v>
      </c>
      <c r="S351" s="128">
        <f>SUM(O351:O351)*M351</f>
        <v>0</v>
      </c>
      <c r="T351" s="129">
        <f>SUM(P351:P351)*M351</f>
        <v>0</v>
      </c>
      <c r="U351" s="129">
        <f>SUM(Q351:Q351)*M351</f>
        <v>0.1</v>
      </c>
      <c r="V351" s="129">
        <f>SUM(R351:R351)*M351</f>
        <v>0.1</v>
      </c>
      <c r="W351" s="130">
        <f t="shared" si="142"/>
        <v>0.1</v>
      </c>
      <c r="X351" s="100"/>
      <c r="Y351" s="101"/>
      <c r="Z351" s="102"/>
      <c r="AA351" s="103"/>
      <c r="AB351" s="104"/>
      <c r="AC351" s="105"/>
      <c r="AD351" s="488"/>
      <c r="AE351" s="76"/>
      <c r="AF351" s="77" t="str">
        <f t="shared" ref="AF351" si="183">+IF(P352&gt;P351,"SUPERADA",IF(T352=T351,"EQUILIBRADA",IF(T352&lt;T351,"PARA MEJORAR")))</f>
        <v>EQUILIBRADA</v>
      </c>
      <c r="AG351" s="109"/>
      <c r="AH351" s="109"/>
      <c r="AI351" s="109"/>
      <c r="AJ351" s="472"/>
      <c r="AK351" s="124"/>
      <c r="AP351" s="126"/>
      <c r="AQ351" s="104"/>
      <c r="AS351" s="80" t="str">
        <f t="shared" si="171"/>
        <v>MAL</v>
      </c>
    </row>
    <row r="352" spans="1:45" ht="30" customHeight="1" thickBot="1" x14ac:dyDescent="0.35">
      <c r="A352" s="81"/>
      <c r="B352" s="460"/>
      <c r="C352" s="461"/>
      <c r="D352" s="462"/>
      <c r="E352" s="463"/>
      <c r="F352" s="464"/>
      <c r="G352" s="465"/>
      <c r="H352" s="466"/>
      <c r="I352" s="487"/>
      <c r="J352" s="487"/>
      <c r="K352" s="496"/>
      <c r="L352" s="477"/>
      <c r="M352" s="470"/>
      <c r="N352" s="93" t="s">
        <v>52</v>
      </c>
      <c r="O352" s="95">
        <v>0</v>
      </c>
      <c r="P352" s="95">
        <v>0</v>
      </c>
      <c r="Q352" s="95">
        <v>0</v>
      </c>
      <c r="R352" s="96">
        <v>0</v>
      </c>
      <c r="S352" s="97">
        <f>SUM(O352:O352)*M351</f>
        <v>0</v>
      </c>
      <c r="T352" s="98">
        <f>SUM(P352:P352)*M351</f>
        <v>0</v>
      </c>
      <c r="U352" s="98">
        <f>SUM(Q352:Q352)*M351</f>
        <v>0</v>
      </c>
      <c r="V352" s="98">
        <f>SUM(R352:R352)*M351</f>
        <v>0</v>
      </c>
      <c r="W352" s="99">
        <f t="shared" si="142"/>
        <v>0</v>
      </c>
      <c r="X352" s="100"/>
      <c r="Y352" s="101"/>
      <c r="Z352" s="102"/>
      <c r="AA352" s="103"/>
      <c r="AB352" s="104"/>
      <c r="AC352" s="105"/>
      <c r="AD352" s="471"/>
      <c r="AE352" s="107"/>
      <c r="AF352" s="108"/>
      <c r="AG352" s="109"/>
      <c r="AH352" s="109"/>
      <c r="AI352" s="109"/>
      <c r="AJ352" s="472"/>
      <c r="AK352" s="124"/>
      <c r="AP352" s="126"/>
      <c r="AQ352" s="104"/>
      <c r="AS352" s="114" t="str">
        <f t="shared" si="171"/>
        <v>OK</v>
      </c>
    </row>
    <row r="353" spans="1:45" ht="30" customHeight="1" x14ac:dyDescent="0.3">
      <c r="A353" s="81"/>
      <c r="B353" s="460"/>
      <c r="C353" s="461"/>
      <c r="D353" s="462"/>
      <c r="E353" s="463"/>
      <c r="F353" s="464"/>
      <c r="G353" s="465"/>
      <c r="H353" s="466"/>
      <c r="I353" s="487"/>
      <c r="J353" s="487"/>
      <c r="K353" s="496"/>
      <c r="L353" s="476" t="s">
        <v>437</v>
      </c>
      <c r="M353" s="474">
        <v>0.2</v>
      </c>
      <c r="N353" s="127" t="s">
        <v>46</v>
      </c>
      <c r="O353" s="184">
        <v>0</v>
      </c>
      <c r="P353" s="184">
        <v>0.25</v>
      </c>
      <c r="Q353" s="184">
        <v>0.75</v>
      </c>
      <c r="R353" s="185">
        <v>1</v>
      </c>
      <c r="S353" s="128">
        <f>SUM(O353:O353)*M353</f>
        <v>0</v>
      </c>
      <c r="T353" s="129">
        <f>SUM(P353:P353)*M353</f>
        <v>0.05</v>
      </c>
      <c r="U353" s="129">
        <f>SUM(Q353:Q353)*M353</f>
        <v>0.15000000000000002</v>
      </c>
      <c r="V353" s="129">
        <f>SUM(R353:R353)*M353</f>
        <v>0.2</v>
      </c>
      <c r="W353" s="130">
        <f t="shared" si="142"/>
        <v>0.2</v>
      </c>
      <c r="X353" s="100"/>
      <c r="Y353" s="101"/>
      <c r="Z353" s="102"/>
      <c r="AA353" s="103"/>
      <c r="AB353" s="104"/>
      <c r="AC353" s="105"/>
      <c r="AD353" s="475" t="s">
        <v>438</v>
      </c>
      <c r="AE353" s="76"/>
      <c r="AF353" s="77" t="str">
        <f t="shared" ref="AF353" si="184">+IF(P354&gt;P353,"SUPERADA",IF(T354=T353,"EQUILIBRADA",IF(T354&lt;T353,"PARA MEJORAR")))</f>
        <v>EQUILIBRADA</v>
      </c>
      <c r="AG353" s="109"/>
      <c r="AH353" s="109"/>
      <c r="AI353" s="109"/>
      <c r="AJ353" s="472"/>
      <c r="AK353" s="124"/>
      <c r="AP353" s="126"/>
      <c r="AQ353" s="104"/>
      <c r="AS353" s="80" t="str">
        <f t="shared" si="171"/>
        <v>MAL</v>
      </c>
    </row>
    <row r="354" spans="1:45" ht="30" customHeight="1" thickBot="1" x14ac:dyDescent="0.35">
      <c r="A354" s="81"/>
      <c r="B354" s="460"/>
      <c r="C354" s="461"/>
      <c r="D354" s="462"/>
      <c r="E354" s="463"/>
      <c r="F354" s="464"/>
      <c r="G354" s="465"/>
      <c r="H354" s="466"/>
      <c r="I354" s="487"/>
      <c r="J354" s="487"/>
      <c r="K354" s="496"/>
      <c r="L354" s="477"/>
      <c r="M354" s="470"/>
      <c r="N354" s="93" t="s">
        <v>52</v>
      </c>
      <c r="O354" s="95">
        <v>0</v>
      </c>
      <c r="P354" s="95">
        <v>0.25</v>
      </c>
      <c r="Q354" s="95">
        <v>0</v>
      </c>
      <c r="R354" s="96">
        <v>0</v>
      </c>
      <c r="S354" s="214">
        <f>SUM(O354:O354)*M353</f>
        <v>0</v>
      </c>
      <c r="T354" s="215">
        <f>SUM(P354:P354)*M353</f>
        <v>0.05</v>
      </c>
      <c r="U354" s="215">
        <f>SUM(Q354:Q354)*M353</f>
        <v>0</v>
      </c>
      <c r="V354" s="215">
        <f>SUM(R354:R354)*M353</f>
        <v>0</v>
      </c>
      <c r="W354" s="216">
        <f t="shared" si="142"/>
        <v>0.05</v>
      </c>
      <c r="X354" s="100"/>
      <c r="Y354" s="101"/>
      <c r="Z354" s="102"/>
      <c r="AA354" s="103"/>
      <c r="AB354" s="104"/>
      <c r="AC354" s="105"/>
      <c r="AD354" s="471"/>
      <c r="AE354" s="107"/>
      <c r="AF354" s="108"/>
      <c r="AG354" s="109"/>
      <c r="AH354" s="109"/>
      <c r="AI354" s="109"/>
      <c r="AJ354" s="472"/>
      <c r="AK354" s="124"/>
      <c r="AP354" s="126"/>
      <c r="AQ354" s="104"/>
      <c r="AS354" s="114" t="str">
        <f t="shared" si="171"/>
        <v>OK</v>
      </c>
    </row>
    <row r="355" spans="1:45" ht="30" customHeight="1" x14ac:dyDescent="0.3">
      <c r="A355" s="81"/>
      <c r="B355" s="460"/>
      <c r="C355" s="461"/>
      <c r="D355" s="462"/>
      <c r="E355" s="463"/>
      <c r="F355" s="464"/>
      <c r="G355" s="465"/>
      <c r="H355" s="466"/>
      <c r="I355" s="487"/>
      <c r="J355" s="487"/>
      <c r="K355" s="496"/>
      <c r="L355" s="476" t="s">
        <v>439</v>
      </c>
      <c r="M355" s="474">
        <v>0.2</v>
      </c>
      <c r="N355" s="127" t="s">
        <v>46</v>
      </c>
      <c r="O355" s="184">
        <v>0</v>
      </c>
      <c r="P355" s="184">
        <v>0.5</v>
      </c>
      <c r="Q355" s="184">
        <v>1</v>
      </c>
      <c r="R355" s="185">
        <v>1</v>
      </c>
      <c r="S355" s="128">
        <f>SUM(O355:O355)*M355</f>
        <v>0</v>
      </c>
      <c r="T355" s="129">
        <f>SUM(P355:P355)*M355</f>
        <v>0.1</v>
      </c>
      <c r="U355" s="129">
        <f>SUM(Q355:Q355)*M355</f>
        <v>0.2</v>
      </c>
      <c r="V355" s="129">
        <f>SUM(R355:R355)*M355</f>
        <v>0.2</v>
      </c>
      <c r="W355" s="130">
        <f t="shared" si="142"/>
        <v>0.2</v>
      </c>
      <c r="X355" s="100"/>
      <c r="Y355" s="101"/>
      <c r="Z355" s="102"/>
      <c r="AA355" s="103"/>
      <c r="AB355" s="104"/>
      <c r="AC355" s="105"/>
      <c r="AD355" s="475" t="s">
        <v>438</v>
      </c>
      <c r="AE355" s="76"/>
      <c r="AF355" s="77" t="str">
        <f t="shared" ref="AF355" si="185">+IF(P356&gt;P355,"SUPERADA",IF(T356=T355,"EQUILIBRADA",IF(T356&lt;T355,"PARA MEJORAR")))</f>
        <v>PARA MEJORAR</v>
      </c>
      <c r="AG355" s="109"/>
      <c r="AH355" s="109"/>
      <c r="AI355" s="109"/>
      <c r="AJ355" s="472"/>
      <c r="AK355" s="124"/>
      <c r="AP355" s="126"/>
      <c r="AQ355" s="104"/>
      <c r="AS355" s="80" t="str">
        <f t="shared" si="171"/>
        <v>MAL</v>
      </c>
    </row>
    <row r="356" spans="1:45" ht="30" customHeight="1" thickBot="1" x14ac:dyDescent="0.35">
      <c r="A356" s="81"/>
      <c r="B356" s="460"/>
      <c r="C356" s="461"/>
      <c r="D356" s="462"/>
      <c r="E356" s="463"/>
      <c r="F356" s="464"/>
      <c r="G356" s="478"/>
      <c r="H356" s="479"/>
      <c r="I356" s="493"/>
      <c r="J356" s="493"/>
      <c r="K356" s="497"/>
      <c r="L356" s="494"/>
      <c r="M356" s="483"/>
      <c r="N356" s="137" t="s">
        <v>52</v>
      </c>
      <c r="O356" s="139">
        <v>0</v>
      </c>
      <c r="P356" s="139">
        <v>0.45</v>
      </c>
      <c r="Q356" s="139">
        <v>0</v>
      </c>
      <c r="R356" s="140">
        <v>0</v>
      </c>
      <c r="S356" s="141">
        <f>SUM(O356:O356)*M355</f>
        <v>0</v>
      </c>
      <c r="T356" s="142">
        <f>SUM(P356:P356)*M355</f>
        <v>9.0000000000000011E-2</v>
      </c>
      <c r="U356" s="142">
        <f>SUM(Q356:Q356)*M355</f>
        <v>0</v>
      </c>
      <c r="V356" s="142">
        <f>SUM(R356:R356)*M355</f>
        <v>0</v>
      </c>
      <c r="W356" s="143">
        <f t="shared" si="142"/>
        <v>9.0000000000000011E-2</v>
      </c>
      <c r="X356" s="144"/>
      <c r="Y356" s="145"/>
      <c r="Z356" s="146"/>
      <c r="AA356" s="147"/>
      <c r="AB356" s="148"/>
      <c r="AC356" s="105"/>
      <c r="AD356" s="484"/>
      <c r="AE356" s="107"/>
      <c r="AF356" s="108"/>
      <c r="AG356" s="150"/>
      <c r="AH356" s="109"/>
      <c r="AI356" s="109"/>
      <c r="AJ356" s="472"/>
      <c r="AK356" s="124"/>
      <c r="AP356" s="126"/>
      <c r="AQ356" s="148"/>
      <c r="AS356" s="114" t="str">
        <f t="shared" si="171"/>
        <v>OK</v>
      </c>
    </row>
    <row r="357" spans="1:45" ht="30" customHeight="1" x14ac:dyDescent="0.3">
      <c r="A357" s="81"/>
      <c r="B357" s="460"/>
      <c r="C357" s="461"/>
      <c r="D357" s="462"/>
      <c r="E357" s="463"/>
      <c r="F357" s="464"/>
      <c r="G357" s="452" t="s">
        <v>440</v>
      </c>
      <c r="H357" s="453">
        <v>48</v>
      </c>
      <c r="I357" s="485" t="s">
        <v>441</v>
      </c>
      <c r="J357" s="485" t="s">
        <v>442</v>
      </c>
      <c r="K357" s="505">
        <f>+Y357/(W357+W359)</f>
        <v>0.8</v>
      </c>
      <c r="L357" s="486" t="s">
        <v>443</v>
      </c>
      <c r="M357" s="457">
        <v>0.75</v>
      </c>
      <c r="N357" s="62" t="s">
        <v>46</v>
      </c>
      <c r="O357" s="64">
        <v>0.25</v>
      </c>
      <c r="P357" s="64">
        <v>1</v>
      </c>
      <c r="Q357" s="64">
        <v>1</v>
      </c>
      <c r="R357" s="65">
        <v>1</v>
      </c>
      <c r="S357" s="66">
        <f>SUM(O357:O357)*M357</f>
        <v>0.1875</v>
      </c>
      <c r="T357" s="67">
        <f>SUM(P357:P357)*M357</f>
        <v>0.75</v>
      </c>
      <c r="U357" s="67">
        <f>SUM(Q357:Q357)*M357</f>
        <v>0.75</v>
      </c>
      <c r="V357" s="67">
        <f>SUM(R357:R357)*M357</f>
        <v>0.75</v>
      </c>
      <c r="W357" s="68">
        <f t="shared" si="142"/>
        <v>0.75</v>
      </c>
      <c r="X357" s="69">
        <f>+S358+S360</f>
        <v>0.8</v>
      </c>
      <c r="Y357" s="70">
        <f>+T358+T360</f>
        <v>0.8</v>
      </c>
      <c r="Z357" s="71">
        <f>+U358+U360</f>
        <v>0</v>
      </c>
      <c r="AA357" s="72">
        <f>+V358+V360</f>
        <v>0</v>
      </c>
      <c r="AB357" s="73">
        <f>+AA358+AA360</f>
        <v>0</v>
      </c>
      <c r="AC357" s="105"/>
      <c r="AD357" s="458" t="s">
        <v>444</v>
      </c>
      <c r="AE357" s="76"/>
      <c r="AF357" s="77" t="str">
        <f t="shared" ref="AF357" si="186">+IF(P358&gt;P357,"SUPERADA",IF(T358=T357,"EQUILIBRADA",IF(T358&lt;T357,"PARA MEJORAR")))</f>
        <v>EQUILIBRADA</v>
      </c>
      <c r="AG357" s="77" t="str">
        <f>IF(COUNTIF(AF357:AF360,"PARA MEJORAR")&gt;=1,"PARA MEJORAR","BIEN")</f>
        <v>BIEN</v>
      </c>
      <c r="AH357" s="109"/>
      <c r="AI357" s="109"/>
      <c r="AJ357" s="472"/>
      <c r="AK357" s="111"/>
      <c r="AL357" s="112"/>
      <c r="AM357" s="112"/>
      <c r="AN357" s="112"/>
      <c r="AO357" s="112"/>
      <c r="AP357" s="113"/>
      <c r="AQ357" s="73"/>
      <c r="AS357" s="80" t="str">
        <f t="shared" si="171"/>
        <v>OK</v>
      </c>
    </row>
    <row r="358" spans="1:45" ht="30" customHeight="1" thickBot="1" x14ac:dyDescent="0.35">
      <c r="A358" s="81"/>
      <c r="B358" s="460"/>
      <c r="C358" s="461"/>
      <c r="D358" s="462"/>
      <c r="E358" s="463"/>
      <c r="F358" s="464"/>
      <c r="G358" s="465"/>
      <c r="H358" s="466"/>
      <c r="I358" s="487"/>
      <c r="J358" s="487"/>
      <c r="K358" s="507"/>
      <c r="L358" s="477"/>
      <c r="M358" s="470"/>
      <c r="N358" s="93" t="s">
        <v>52</v>
      </c>
      <c r="O358" s="95">
        <v>1</v>
      </c>
      <c r="P358" s="95">
        <v>1</v>
      </c>
      <c r="Q358" s="95">
        <v>0</v>
      </c>
      <c r="R358" s="96">
        <v>0</v>
      </c>
      <c r="S358" s="97">
        <f>SUM(O358:O358)*M357</f>
        <v>0.75</v>
      </c>
      <c r="T358" s="98">
        <f>SUM(P358:P358)*M357</f>
        <v>0.75</v>
      </c>
      <c r="U358" s="98">
        <f>SUM(Q358:Q358)*M357</f>
        <v>0</v>
      </c>
      <c r="V358" s="98">
        <f>SUM(R358:R358)*M357</f>
        <v>0</v>
      </c>
      <c r="W358" s="99">
        <f t="shared" si="142"/>
        <v>0.75</v>
      </c>
      <c r="X358" s="100"/>
      <c r="Y358" s="101"/>
      <c r="Z358" s="102"/>
      <c r="AA358" s="103"/>
      <c r="AB358" s="104"/>
      <c r="AC358" s="105"/>
      <c r="AD358" s="471"/>
      <c r="AE358" s="107"/>
      <c r="AF358" s="108"/>
      <c r="AG358" s="109"/>
      <c r="AH358" s="109"/>
      <c r="AI358" s="109"/>
      <c r="AJ358" s="472"/>
      <c r="AK358" s="124"/>
      <c r="AP358" s="126"/>
      <c r="AQ358" s="104"/>
      <c r="AS358" s="114" t="str">
        <f t="shared" si="171"/>
        <v>OK</v>
      </c>
    </row>
    <row r="359" spans="1:45" ht="30" customHeight="1" x14ac:dyDescent="0.3">
      <c r="A359" s="81"/>
      <c r="B359" s="460"/>
      <c r="C359" s="461"/>
      <c r="D359" s="462"/>
      <c r="E359" s="463"/>
      <c r="F359" s="464"/>
      <c r="G359" s="465"/>
      <c r="H359" s="466"/>
      <c r="I359" s="487"/>
      <c r="J359" s="487"/>
      <c r="K359" s="507"/>
      <c r="L359" s="476" t="s">
        <v>445</v>
      </c>
      <c r="M359" s="474">
        <v>0.25</v>
      </c>
      <c r="N359" s="127" t="s">
        <v>46</v>
      </c>
      <c r="O359" s="184">
        <v>0</v>
      </c>
      <c r="P359" s="184">
        <v>0</v>
      </c>
      <c r="Q359" s="184">
        <v>0.5</v>
      </c>
      <c r="R359" s="185">
        <v>1</v>
      </c>
      <c r="S359" s="128">
        <f>SUM(O359:O359)*M359</f>
        <v>0</v>
      </c>
      <c r="T359" s="129">
        <f>SUM(P359:P359)*M359</f>
        <v>0</v>
      </c>
      <c r="U359" s="129">
        <f>SUM(Q359:Q359)*M359</f>
        <v>0.125</v>
      </c>
      <c r="V359" s="129">
        <f>SUM(R359:R359)*M359</f>
        <v>0.25</v>
      </c>
      <c r="W359" s="130">
        <f t="shared" si="142"/>
        <v>0.25</v>
      </c>
      <c r="X359" s="100"/>
      <c r="Y359" s="101"/>
      <c r="Z359" s="102"/>
      <c r="AA359" s="103"/>
      <c r="AB359" s="104"/>
      <c r="AC359" s="105"/>
      <c r="AD359" s="475" t="s">
        <v>363</v>
      </c>
      <c r="AE359" s="76"/>
      <c r="AF359" s="77" t="str">
        <f t="shared" ref="AF359" si="187">+IF(P360&gt;P359,"SUPERADA",IF(T360=T359,"EQUILIBRADA",IF(T360&lt;T359,"PARA MEJORAR")))</f>
        <v>SUPERADA</v>
      </c>
      <c r="AG359" s="109"/>
      <c r="AH359" s="109"/>
      <c r="AI359" s="109"/>
      <c r="AJ359" s="472"/>
      <c r="AK359" s="124"/>
      <c r="AP359" s="126"/>
      <c r="AQ359" s="104"/>
      <c r="AS359" s="80" t="str">
        <f t="shared" si="171"/>
        <v>MAL</v>
      </c>
    </row>
    <row r="360" spans="1:45" ht="30" customHeight="1" thickBot="1" x14ac:dyDescent="0.35">
      <c r="A360" s="81"/>
      <c r="B360" s="460"/>
      <c r="C360" s="461"/>
      <c r="D360" s="462"/>
      <c r="E360" s="463"/>
      <c r="F360" s="464"/>
      <c r="G360" s="478"/>
      <c r="H360" s="479"/>
      <c r="I360" s="493"/>
      <c r="J360" s="493"/>
      <c r="K360" s="509"/>
      <c r="L360" s="494"/>
      <c r="M360" s="483"/>
      <c r="N360" s="137" t="s">
        <v>52</v>
      </c>
      <c r="O360" s="139">
        <v>0.2</v>
      </c>
      <c r="P360" s="139">
        <v>0.2</v>
      </c>
      <c r="Q360" s="139">
        <v>0</v>
      </c>
      <c r="R360" s="140">
        <v>0</v>
      </c>
      <c r="S360" s="141">
        <f>SUM(O360:O360)*M359</f>
        <v>0.05</v>
      </c>
      <c r="T360" s="142">
        <f>SUM(P360:P360)*M359</f>
        <v>0.05</v>
      </c>
      <c r="U360" s="142">
        <f>SUM(Q360:Q360)*M359</f>
        <v>0</v>
      </c>
      <c r="V360" s="142">
        <f>SUM(R360:R360)*M359</f>
        <v>0</v>
      </c>
      <c r="W360" s="143">
        <f t="shared" si="142"/>
        <v>0.05</v>
      </c>
      <c r="X360" s="144"/>
      <c r="Y360" s="145"/>
      <c r="Z360" s="146"/>
      <c r="AA360" s="147"/>
      <c r="AB360" s="148"/>
      <c r="AC360" s="105"/>
      <c r="AD360" s="484"/>
      <c r="AE360" s="107"/>
      <c r="AF360" s="108"/>
      <c r="AG360" s="150"/>
      <c r="AH360" s="109"/>
      <c r="AI360" s="109"/>
      <c r="AJ360" s="472"/>
      <c r="AK360" s="124"/>
      <c r="AP360" s="126"/>
      <c r="AQ360" s="148"/>
      <c r="AS360" s="114" t="str">
        <f t="shared" si="171"/>
        <v>OK</v>
      </c>
    </row>
    <row r="361" spans="1:45" ht="30" customHeight="1" x14ac:dyDescent="0.3">
      <c r="A361" s="81"/>
      <c r="B361" s="460"/>
      <c r="C361" s="461"/>
      <c r="D361" s="462"/>
      <c r="E361" s="463"/>
      <c r="F361" s="464"/>
      <c r="G361" s="452" t="s">
        <v>446</v>
      </c>
      <c r="H361" s="453">
        <v>49</v>
      </c>
      <c r="I361" s="485" t="s">
        <v>447</v>
      </c>
      <c r="J361" s="485" t="s">
        <v>448</v>
      </c>
      <c r="K361" s="495">
        <f>+Y361/(W361+W363+W365)</f>
        <v>0.23749999999999999</v>
      </c>
      <c r="L361" s="486" t="s">
        <v>449</v>
      </c>
      <c r="M361" s="457">
        <v>0.5</v>
      </c>
      <c r="N361" s="62" t="s">
        <v>46</v>
      </c>
      <c r="O361" s="64">
        <v>0.25</v>
      </c>
      <c r="P361" s="64">
        <v>1</v>
      </c>
      <c r="Q361" s="64">
        <v>1</v>
      </c>
      <c r="R361" s="65">
        <v>1</v>
      </c>
      <c r="S361" s="66">
        <f>SUM(O361:O361)*M361</f>
        <v>0.125</v>
      </c>
      <c r="T361" s="67">
        <f>SUM(P361:P361)*M361</f>
        <v>0.5</v>
      </c>
      <c r="U361" s="67">
        <f>SUM(Q361:Q361)*M361</f>
        <v>0.5</v>
      </c>
      <c r="V361" s="67">
        <f>SUM(R361:R361)*M361</f>
        <v>0.5</v>
      </c>
      <c r="W361" s="68">
        <f t="shared" si="142"/>
        <v>0.5</v>
      </c>
      <c r="X361" s="69">
        <f>+S362+S364+S366</f>
        <v>6.25E-2</v>
      </c>
      <c r="Y361" s="70">
        <f>+T362+T364+T366</f>
        <v>0.23749999999999999</v>
      </c>
      <c r="Z361" s="71">
        <f>+U362+U364+U366</f>
        <v>0</v>
      </c>
      <c r="AA361" s="72">
        <f>+V362+V364+V366</f>
        <v>0</v>
      </c>
      <c r="AB361" s="73">
        <f>+AA362+AA364+AA366</f>
        <v>0</v>
      </c>
      <c r="AC361" s="105"/>
      <c r="AD361" s="458" t="s">
        <v>450</v>
      </c>
      <c r="AE361" s="76"/>
      <c r="AF361" s="77" t="str">
        <f t="shared" ref="AF361" si="188">+IF(P362&gt;P361,"SUPERADA",IF(T362=T361,"EQUILIBRADA",IF(T362&lt;T361,"PARA MEJORAR")))</f>
        <v>PARA MEJORAR</v>
      </c>
      <c r="AG361" s="77" t="str">
        <f>IF(COUNTIF(AF361:AF366,"PARA MEJORAR")&gt;=1,"PARA MEJORAR","BIEN")</f>
        <v>PARA MEJORAR</v>
      </c>
      <c r="AH361" s="109"/>
      <c r="AI361" s="109"/>
      <c r="AJ361" s="472"/>
      <c r="AK361" s="111"/>
      <c r="AL361" s="112"/>
      <c r="AM361" s="112"/>
      <c r="AN361" s="112"/>
      <c r="AO361" s="112"/>
      <c r="AP361" s="113"/>
      <c r="AQ361" s="73"/>
      <c r="AS361" s="80" t="str">
        <f t="shared" si="171"/>
        <v>OK</v>
      </c>
    </row>
    <row r="362" spans="1:45" ht="30" customHeight="1" thickBot="1" x14ac:dyDescent="0.35">
      <c r="A362" s="81"/>
      <c r="B362" s="460"/>
      <c r="C362" s="461"/>
      <c r="D362" s="462"/>
      <c r="E362" s="463"/>
      <c r="F362" s="464"/>
      <c r="G362" s="465"/>
      <c r="H362" s="466"/>
      <c r="I362" s="487"/>
      <c r="J362" s="487"/>
      <c r="K362" s="496"/>
      <c r="L362" s="477"/>
      <c r="M362" s="470"/>
      <c r="N362" s="93" t="s">
        <v>52</v>
      </c>
      <c r="O362" s="95">
        <v>0</v>
      </c>
      <c r="P362" s="95">
        <v>0.3</v>
      </c>
      <c r="Q362" s="95">
        <v>0</v>
      </c>
      <c r="R362" s="96">
        <v>0</v>
      </c>
      <c r="S362" s="97">
        <f>SUM(O362:O362)*M361</f>
        <v>0</v>
      </c>
      <c r="T362" s="98">
        <f>SUM(P362:P362)*M361</f>
        <v>0.15</v>
      </c>
      <c r="U362" s="98">
        <f>SUM(Q362:Q362)*M361</f>
        <v>0</v>
      </c>
      <c r="V362" s="98">
        <f>SUM(R362:R362)*M361</f>
        <v>0</v>
      </c>
      <c r="W362" s="99">
        <f t="shared" si="142"/>
        <v>0.15</v>
      </c>
      <c r="X362" s="100"/>
      <c r="Y362" s="101"/>
      <c r="Z362" s="102"/>
      <c r="AA362" s="103"/>
      <c r="AB362" s="104"/>
      <c r="AC362" s="105"/>
      <c r="AD362" s="471"/>
      <c r="AE362" s="107"/>
      <c r="AF362" s="108"/>
      <c r="AG362" s="109"/>
      <c r="AH362" s="109"/>
      <c r="AI362" s="109"/>
      <c r="AJ362" s="472"/>
      <c r="AK362" s="124"/>
      <c r="AP362" s="126"/>
      <c r="AQ362" s="104"/>
      <c r="AS362" s="114" t="str">
        <f t="shared" si="171"/>
        <v>OK</v>
      </c>
    </row>
    <row r="363" spans="1:45" ht="30" customHeight="1" x14ac:dyDescent="0.3">
      <c r="A363" s="81"/>
      <c r="B363" s="460"/>
      <c r="C363" s="461"/>
      <c r="D363" s="462"/>
      <c r="E363" s="463"/>
      <c r="F363" s="464"/>
      <c r="G363" s="465"/>
      <c r="H363" s="466"/>
      <c r="I363" s="487"/>
      <c r="J363" s="487"/>
      <c r="K363" s="496"/>
      <c r="L363" s="476" t="s">
        <v>451</v>
      </c>
      <c r="M363" s="474">
        <v>0.25</v>
      </c>
      <c r="N363" s="127" t="s">
        <v>46</v>
      </c>
      <c r="O363" s="184">
        <v>0</v>
      </c>
      <c r="P363" s="184">
        <v>0</v>
      </c>
      <c r="Q363" s="184">
        <v>0.5</v>
      </c>
      <c r="R363" s="185">
        <v>1</v>
      </c>
      <c r="S363" s="128">
        <f>SUM(O363:O363)*M363</f>
        <v>0</v>
      </c>
      <c r="T363" s="129">
        <f>SUM(P363:P363)*M363</f>
        <v>0</v>
      </c>
      <c r="U363" s="129">
        <f>SUM(Q363:Q363)*M363</f>
        <v>0.125</v>
      </c>
      <c r="V363" s="129">
        <f>SUM(R363:R363)*M363</f>
        <v>0.25</v>
      </c>
      <c r="W363" s="130">
        <f t="shared" si="142"/>
        <v>0.25</v>
      </c>
      <c r="X363" s="100"/>
      <c r="Y363" s="101"/>
      <c r="Z363" s="102"/>
      <c r="AA363" s="103"/>
      <c r="AB363" s="104"/>
      <c r="AC363" s="105"/>
      <c r="AD363" s="475" t="s">
        <v>363</v>
      </c>
      <c r="AE363" s="76"/>
      <c r="AF363" s="77" t="str">
        <f t="shared" ref="AF363" si="189">+IF(P364&gt;P363,"SUPERADA",IF(T364=T363,"EQUILIBRADA",IF(T364&lt;T363,"PARA MEJORAR")))</f>
        <v>SUPERADA</v>
      </c>
      <c r="AG363" s="109"/>
      <c r="AH363" s="109"/>
      <c r="AI363" s="109"/>
      <c r="AJ363" s="472"/>
      <c r="AK363" s="124"/>
      <c r="AP363" s="126"/>
      <c r="AQ363" s="104"/>
      <c r="AS363" s="80" t="str">
        <f t="shared" si="171"/>
        <v>MAL</v>
      </c>
    </row>
    <row r="364" spans="1:45" ht="30" customHeight="1" thickBot="1" x14ac:dyDescent="0.35">
      <c r="A364" s="81"/>
      <c r="B364" s="460"/>
      <c r="C364" s="461"/>
      <c r="D364" s="462"/>
      <c r="E364" s="463"/>
      <c r="F364" s="464"/>
      <c r="G364" s="465"/>
      <c r="H364" s="466"/>
      <c r="I364" s="487"/>
      <c r="J364" s="487"/>
      <c r="K364" s="496"/>
      <c r="L364" s="477"/>
      <c r="M364" s="470"/>
      <c r="N364" s="93" t="s">
        <v>52</v>
      </c>
      <c r="O364" s="95">
        <v>0</v>
      </c>
      <c r="P364" s="95">
        <v>0.1</v>
      </c>
      <c r="Q364" s="95">
        <v>0</v>
      </c>
      <c r="R364" s="96">
        <v>0</v>
      </c>
      <c r="S364" s="97">
        <f>SUM(O364:O364)*M363</f>
        <v>0</v>
      </c>
      <c r="T364" s="98">
        <f>SUM(P364:P364)*M363</f>
        <v>2.5000000000000001E-2</v>
      </c>
      <c r="U364" s="98">
        <f>SUM(Q364:Q364)*M363</f>
        <v>0</v>
      </c>
      <c r="V364" s="98">
        <f>SUM(R364:R364)*M363</f>
        <v>0</v>
      </c>
      <c r="W364" s="99">
        <f t="shared" si="142"/>
        <v>2.5000000000000001E-2</v>
      </c>
      <c r="X364" s="100"/>
      <c r="Y364" s="101"/>
      <c r="Z364" s="102"/>
      <c r="AA364" s="103"/>
      <c r="AB364" s="104"/>
      <c r="AC364" s="105"/>
      <c r="AD364" s="488"/>
      <c r="AE364" s="107"/>
      <c r="AF364" s="108"/>
      <c r="AG364" s="109"/>
      <c r="AH364" s="109"/>
      <c r="AI364" s="109"/>
      <c r="AJ364" s="472"/>
      <c r="AK364" s="124"/>
      <c r="AP364" s="126"/>
      <c r="AQ364" s="104"/>
      <c r="AS364" s="114" t="str">
        <f t="shared" si="171"/>
        <v>OK</v>
      </c>
    </row>
    <row r="365" spans="1:45" ht="30" customHeight="1" x14ac:dyDescent="0.3">
      <c r="A365" s="81"/>
      <c r="B365" s="460"/>
      <c r="C365" s="461"/>
      <c r="D365" s="462"/>
      <c r="E365" s="463"/>
      <c r="F365" s="464"/>
      <c r="G365" s="465"/>
      <c r="H365" s="466"/>
      <c r="I365" s="487"/>
      <c r="J365" s="487"/>
      <c r="K365" s="496"/>
      <c r="L365" s="476" t="s">
        <v>452</v>
      </c>
      <c r="M365" s="474">
        <v>0.25</v>
      </c>
      <c r="N365" s="127" t="s">
        <v>46</v>
      </c>
      <c r="O365" s="184">
        <v>0.25</v>
      </c>
      <c r="P365" s="184">
        <v>0.5</v>
      </c>
      <c r="Q365" s="184">
        <v>0.75</v>
      </c>
      <c r="R365" s="185">
        <v>1</v>
      </c>
      <c r="S365" s="128">
        <f>SUM(O365:O365)*M365</f>
        <v>6.25E-2</v>
      </c>
      <c r="T365" s="129">
        <f>SUM(P365:P365)*M365</f>
        <v>0.125</v>
      </c>
      <c r="U365" s="129">
        <f>SUM(Q365:Q365)*M365</f>
        <v>0.1875</v>
      </c>
      <c r="V365" s="129">
        <f>SUM(R365:R365)*M365</f>
        <v>0.25</v>
      </c>
      <c r="W365" s="130">
        <f t="shared" si="142"/>
        <v>0.25</v>
      </c>
      <c r="X365" s="100"/>
      <c r="Y365" s="101"/>
      <c r="Z365" s="102"/>
      <c r="AA365" s="103"/>
      <c r="AB365" s="104"/>
      <c r="AC365" s="105"/>
      <c r="AD365" s="488"/>
      <c r="AE365" s="76"/>
      <c r="AF365" s="77" t="str">
        <f t="shared" ref="AF365" si="190">+IF(P366&gt;P365,"SUPERADA",IF(T366=T365,"EQUILIBRADA",IF(T366&lt;T365,"PARA MEJORAR")))</f>
        <v>PARA MEJORAR</v>
      </c>
      <c r="AG365" s="109"/>
      <c r="AH365" s="109"/>
      <c r="AI365" s="109"/>
      <c r="AJ365" s="472"/>
      <c r="AK365" s="124"/>
      <c r="AP365" s="126"/>
      <c r="AQ365" s="104"/>
      <c r="AS365" s="80" t="str">
        <f t="shared" si="171"/>
        <v>MAL</v>
      </c>
    </row>
    <row r="366" spans="1:45" ht="30" customHeight="1" thickBot="1" x14ac:dyDescent="0.35">
      <c r="A366" s="81"/>
      <c r="B366" s="460"/>
      <c r="C366" s="489"/>
      <c r="D366" s="490"/>
      <c r="E366" s="491"/>
      <c r="F366" s="492"/>
      <c r="G366" s="478"/>
      <c r="H366" s="479"/>
      <c r="I366" s="493"/>
      <c r="J366" s="493"/>
      <c r="K366" s="497"/>
      <c r="L366" s="494"/>
      <c r="M366" s="483"/>
      <c r="N366" s="137" t="s">
        <v>52</v>
      </c>
      <c r="O366" s="139">
        <v>0.25</v>
      </c>
      <c r="P366" s="139">
        <v>0.25</v>
      </c>
      <c r="Q366" s="139">
        <v>0</v>
      </c>
      <c r="R366" s="140">
        <v>0</v>
      </c>
      <c r="S366" s="141">
        <f>SUM(O366:O366)*M365</f>
        <v>6.25E-2</v>
      </c>
      <c r="T366" s="142">
        <f>SUM(P366:P366)*M365</f>
        <v>6.25E-2</v>
      </c>
      <c r="U366" s="142">
        <f>SUM(Q366:Q366)*M365</f>
        <v>0</v>
      </c>
      <c r="V366" s="142">
        <f>SUM(R366:R366)*M365</f>
        <v>0</v>
      </c>
      <c r="W366" s="143">
        <f t="shared" si="142"/>
        <v>6.25E-2</v>
      </c>
      <c r="X366" s="144"/>
      <c r="Y366" s="145"/>
      <c r="Z366" s="146"/>
      <c r="AA366" s="147"/>
      <c r="AB366" s="148"/>
      <c r="AC366" s="105"/>
      <c r="AD366" s="484"/>
      <c r="AE366" s="107"/>
      <c r="AF366" s="108"/>
      <c r="AG366" s="150"/>
      <c r="AH366" s="150"/>
      <c r="AI366" s="109"/>
      <c r="AJ366" s="472"/>
      <c r="AK366" s="124"/>
      <c r="AP366" s="126"/>
      <c r="AQ366" s="148"/>
      <c r="AS366" s="114" t="str">
        <f t="shared" si="171"/>
        <v>OK</v>
      </c>
    </row>
    <row r="367" spans="1:45" ht="30" customHeight="1" x14ac:dyDescent="0.3">
      <c r="A367" s="81"/>
      <c r="B367" s="460"/>
      <c r="C367" s="448">
        <v>25</v>
      </c>
      <c r="D367" s="449" t="s">
        <v>453</v>
      </c>
      <c r="E367" s="450">
        <v>26</v>
      </c>
      <c r="F367" s="451" t="s">
        <v>454</v>
      </c>
      <c r="G367" s="452" t="s">
        <v>455</v>
      </c>
      <c r="H367" s="504">
        <v>50</v>
      </c>
      <c r="I367" s="454" t="s">
        <v>456</v>
      </c>
      <c r="J367" s="454" t="s">
        <v>457</v>
      </c>
      <c r="K367" s="495">
        <f>+Y367/(W367+W369+W371+W373+W375+W377+W379+W381)</f>
        <v>0.16500000000000004</v>
      </c>
      <c r="L367" s="486" t="s">
        <v>458</v>
      </c>
      <c r="M367" s="457">
        <v>0.1</v>
      </c>
      <c r="N367" s="62" t="s">
        <v>46</v>
      </c>
      <c r="O367" s="64">
        <v>0</v>
      </c>
      <c r="P367" s="64">
        <v>0.1</v>
      </c>
      <c r="Q367" s="64">
        <v>0.35</v>
      </c>
      <c r="R367" s="65">
        <v>1</v>
      </c>
      <c r="S367" s="121">
        <f>SUM(O367:O367)*M367</f>
        <v>0</v>
      </c>
      <c r="T367" s="122">
        <f>SUM(P367:P367)*M367</f>
        <v>1.0000000000000002E-2</v>
      </c>
      <c r="U367" s="122">
        <f>SUM(Q367:Q367)*M367</f>
        <v>3.4999999999999996E-2</v>
      </c>
      <c r="V367" s="122">
        <f>SUM(R367:R367)*M367</f>
        <v>0.1</v>
      </c>
      <c r="W367" s="164">
        <f t="shared" si="142"/>
        <v>0.1</v>
      </c>
      <c r="X367" s="69">
        <f>+S368+S380+S382+S370+S372+S374+S376+S378</f>
        <v>6.5000000000000002E-2</v>
      </c>
      <c r="Y367" s="70">
        <f>+T368+T380+T382+T370+T372+T374+T376+T378</f>
        <v>0.16500000000000004</v>
      </c>
      <c r="Z367" s="71">
        <f>+U368+U380+U382+U370+U372+U374+U376+U378</f>
        <v>0</v>
      </c>
      <c r="AA367" s="72">
        <f>+V368+V380+V382+V370+V372+V374+V376+V378</f>
        <v>0</v>
      </c>
      <c r="AB367" s="73">
        <f>+AA368+AA380+AA382</f>
        <v>0</v>
      </c>
      <c r="AC367" s="526"/>
      <c r="AD367" s="458" t="s">
        <v>407</v>
      </c>
      <c r="AE367" s="527"/>
      <c r="AF367" s="77" t="str">
        <f t="shared" ref="AF367" si="191">+IF(P368&gt;P367,"SUPERADA",IF(T368=T367,"EQUILIBRADA",IF(T368&lt;T367,"PARA MEJORAR")))</f>
        <v>PARA MEJORAR</v>
      </c>
      <c r="AG367" s="77" t="str">
        <f>IF(COUNTIF(AF367:AF382,"PARA MEJORAR")&gt;=1,"PARA MEJORAR","BIEN")</f>
        <v>PARA MEJORAR</v>
      </c>
      <c r="AH367" s="77" t="str">
        <f>IF(COUNTIF(AG367:AG382,"PARA MEJORAR")&gt;=1,"PARA MEJORAR","BIEN")</f>
        <v>PARA MEJORAR</v>
      </c>
      <c r="AI367" s="109"/>
      <c r="AJ367" s="472"/>
      <c r="AK367" s="204"/>
      <c r="AL367" s="205"/>
      <c r="AM367" s="205"/>
      <c r="AN367" s="205"/>
      <c r="AO367" s="205"/>
      <c r="AP367" s="206"/>
      <c r="AQ367" s="73"/>
      <c r="AS367" s="80" t="str">
        <f t="shared" si="171"/>
        <v>MAL</v>
      </c>
    </row>
    <row r="368" spans="1:45" ht="30" customHeight="1" thickBot="1" x14ac:dyDescent="0.35">
      <c r="A368" s="81"/>
      <c r="B368" s="460"/>
      <c r="C368" s="461"/>
      <c r="D368" s="462"/>
      <c r="E368" s="463"/>
      <c r="F368" s="464"/>
      <c r="G368" s="465"/>
      <c r="H368" s="506"/>
      <c r="I368" s="467"/>
      <c r="J368" s="467"/>
      <c r="K368" s="496"/>
      <c r="L368" s="477"/>
      <c r="M368" s="470"/>
      <c r="N368" s="93" t="s">
        <v>52</v>
      </c>
      <c r="O368" s="95">
        <v>0.02</v>
      </c>
      <c r="P368" s="95">
        <v>0.02</v>
      </c>
      <c r="Q368" s="95">
        <v>0</v>
      </c>
      <c r="R368" s="96">
        <v>0</v>
      </c>
      <c r="S368" s="97">
        <f>SUM(O368:O368)*M367</f>
        <v>2E-3</v>
      </c>
      <c r="T368" s="98">
        <f>SUM(P368:P368)*M367</f>
        <v>2E-3</v>
      </c>
      <c r="U368" s="98">
        <f>SUM(Q368:Q368)*M367</f>
        <v>0</v>
      </c>
      <c r="V368" s="98">
        <f>SUM(R368:R368)*M367</f>
        <v>0</v>
      </c>
      <c r="W368" s="160">
        <f t="shared" si="142"/>
        <v>2E-3</v>
      </c>
      <c r="X368" s="100"/>
      <c r="Y368" s="101"/>
      <c r="Z368" s="102"/>
      <c r="AA368" s="103"/>
      <c r="AB368" s="104"/>
      <c r="AC368" s="526"/>
      <c r="AD368" s="488"/>
      <c r="AE368" s="528"/>
      <c r="AF368" s="108"/>
      <c r="AG368" s="109"/>
      <c r="AH368" s="109"/>
      <c r="AI368" s="109"/>
      <c r="AJ368" s="472"/>
      <c r="AK368" s="124"/>
      <c r="AP368" s="126"/>
      <c r="AQ368" s="104"/>
      <c r="AS368" s="114" t="str">
        <f t="shared" si="171"/>
        <v>OK</v>
      </c>
    </row>
    <row r="369" spans="1:45" ht="30" customHeight="1" x14ac:dyDescent="0.3">
      <c r="A369" s="81"/>
      <c r="B369" s="460"/>
      <c r="C369" s="461"/>
      <c r="D369" s="462"/>
      <c r="E369" s="463"/>
      <c r="F369" s="464"/>
      <c r="G369" s="465"/>
      <c r="H369" s="506"/>
      <c r="I369" s="467"/>
      <c r="J369" s="467"/>
      <c r="K369" s="496"/>
      <c r="L369" s="476" t="s">
        <v>459</v>
      </c>
      <c r="M369" s="474">
        <v>0.1</v>
      </c>
      <c r="N369" s="127" t="s">
        <v>46</v>
      </c>
      <c r="O369" s="119">
        <v>0</v>
      </c>
      <c r="P369" s="119">
        <v>0.1</v>
      </c>
      <c r="Q369" s="119">
        <v>0.35</v>
      </c>
      <c r="R369" s="120">
        <v>1</v>
      </c>
      <c r="S369" s="128">
        <f>SUM(O369:O369)*M369</f>
        <v>0</v>
      </c>
      <c r="T369" s="129">
        <f>SUM(P369:P369)*M369</f>
        <v>1.0000000000000002E-2</v>
      </c>
      <c r="U369" s="129">
        <f>SUM(Q369:Q369)*M369</f>
        <v>3.4999999999999996E-2</v>
      </c>
      <c r="V369" s="129">
        <f>SUM(R369:R369)*M369</f>
        <v>0.1</v>
      </c>
      <c r="W369" s="186">
        <f t="shared" si="142"/>
        <v>0.1</v>
      </c>
      <c r="X369" s="100"/>
      <c r="Y369" s="101"/>
      <c r="Z369" s="102"/>
      <c r="AA369" s="103"/>
      <c r="AB369" s="104"/>
      <c r="AC369" s="526"/>
      <c r="AD369" s="529" t="s">
        <v>407</v>
      </c>
      <c r="AE369" s="527"/>
      <c r="AF369" s="77" t="str">
        <f t="shared" ref="AF369" si="192">+IF(P370&gt;P369,"SUPERADA",IF(T370=T369,"EQUILIBRADA",IF(T370&lt;T369,"PARA MEJORAR")))</f>
        <v>SUPERADA</v>
      </c>
      <c r="AG369" s="109"/>
      <c r="AH369" s="109"/>
      <c r="AI369" s="109"/>
      <c r="AJ369" s="472"/>
      <c r="AK369" s="124"/>
      <c r="AP369" s="126"/>
      <c r="AQ369" s="104"/>
      <c r="AS369" s="80" t="str">
        <f t="shared" si="171"/>
        <v>MAL</v>
      </c>
    </row>
    <row r="370" spans="1:45" ht="30" customHeight="1" thickBot="1" x14ac:dyDescent="0.35">
      <c r="A370" s="81"/>
      <c r="B370" s="460"/>
      <c r="C370" s="461"/>
      <c r="D370" s="462"/>
      <c r="E370" s="463"/>
      <c r="F370" s="464"/>
      <c r="G370" s="465"/>
      <c r="H370" s="506"/>
      <c r="I370" s="467"/>
      <c r="J370" s="467"/>
      <c r="K370" s="496"/>
      <c r="L370" s="477"/>
      <c r="M370" s="470"/>
      <c r="N370" s="93" t="s">
        <v>52</v>
      </c>
      <c r="O370" s="95">
        <v>0.04</v>
      </c>
      <c r="P370" s="95">
        <v>0.18</v>
      </c>
      <c r="Q370" s="95">
        <v>0</v>
      </c>
      <c r="R370" s="96">
        <v>0</v>
      </c>
      <c r="S370" s="97">
        <f>SUM(O370:O370)*M369</f>
        <v>4.0000000000000001E-3</v>
      </c>
      <c r="T370" s="98">
        <f>SUM(P370:P370)*M369</f>
        <v>1.7999999999999999E-2</v>
      </c>
      <c r="U370" s="98">
        <f>SUM(Q370:Q370)*M369</f>
        <v>0</v>
      </c>
      <c r="V370" s="98">
        <f>SUM(R370:R370)*M369</f>
        <v>0</v>
      </c>
      <c r="W370" s="160">
        <f t="shared" si="142"/>
        <v>1.7999999999999999E-2</v>
      </c>
      <c r="X370" s="100"/>
      <c r="Y370" s="101"/>
      <c r="Z370" s="102"/>
      <c r="AA370" s="103"/>
      <c r="AB370" s="104"/>
      <c r="AC370" s="526"/>
      <c r="AD370" s="529"/>
      <c r="AE370" s="528"/>
      <c r="AF370" s="108"/>
      <c r="AG370" s="109"/>
      <c r="AH370" s="109"/>
      <c r="AI370" s="109"/>
      <c r="AJ370" s="472"/>
      <c r="AK370" s="124"/>
      <c r="AP370" s="126"/>
      <c r="AQ370" s="104"/>
      <c r="AS370" s="114" t="str">
        <f t="shared" si="171"/>
        <v>OK</v>
      </c>
    </row>
    <row r="371" spans="1:45" ht="30" customHeight="1" x14ac:dyDescent="0.3">
      <c r="A371" s="81"/>
      <c r="B371" s="460"/>
      <c r="C371" s="461"/>
      <c r="D371" s="462"/>
      <c r="E371" s="463"/>
      <c r="F371" s="464"/>
      <c r="G371" s="465"/>
      <c r="H371" s="506"/>
      <c r="I371" s="467"/>
      <c r="J371" s="467"/>
      <c r="K371" s="496"/>
      <c r="L371" s="476" t="s">
        <v>460</v>
      </c>
      <c r="M371" s="474">
        <v>0.1</v>
      </c>
      <c r="N371" s="127" t="s">
        <v>46</v>
      </c>
      <c r="O371" s="119">
        <v>0</v>
      </c>
      <c r="P371" s="119">
        <v>0.1</v>
      </c>
      <c r="Q371" s="119">
        <v>0.35</v>
      </c>
      <c r="R371" s="120">
        <v>1</v>
      </c>
      <c r="S371" s="128">
        <f>SUM(O371:O371)*M371</f>
        <v>0</v>
      </c>
      <c r="T371" s="129">
        <f>SUM(P371:P371)*M371</f>
        <v>1.0000000000000002E-2</v>
      </c>
      <c r="U371" s="129">
        <f>SUM(Q371:Q371)*M371</f>
        <v>3.4999999999999996E-2</v>
      </c>
      <c r="V371" s="129">
        <f>SUM(R371:R371)*M371</f>
        <v>0.1</v>
      </c>
      <c r="W371" s="186">
        <f>MAX(S371:V371)</f>
        <v>0.1</v>
      </c>
      <c r="X371" s="100"/>
      <c r="Y371" s="101"/>
      <c r="Z371" s="102"/>
      <c r="AA371" s="103"/>
      <c r="AB371" s="104"/>
      <c r="AC371" s="526"/>
      <c r="AD371" s="529" t="s">
        <v>407</v>
      </c>
      <c r="AE371" s="527"/>
      <c r="AF371" s="77" t="str">
        <f t="shared" ref="AF371" si="193">+IF(P372&gt;P371,"SUPERADA",IF(T372=T371,"EQUILIBRADA",IF(T372&lt;T371,"PARA MEJORAR")))</f>
        <v>PARA MEJORAR</v>
      </c>
      <c r="AG371" s="109"/>
      <c r="AH371" s="109"/>
      <c r="AI371" s="109"/>
      <c r="AJ371" s="472"/>
      <c r="AK371" s="124"/>
      <c r="AP371" s="126"/>
      <c r="AQ371" s="104"/>
      <c r="AS371" s="80" t="str">
        <f t="shared" si="171"/>
        <v>MAL</v>
      </c>
    </row>
    <row r="372" spans="1:45" ht="30" customHeight="1" thickBot="1" x14ac:dyDescent="0.35">
      <c r="A372" s="81"/>
      <c r="B372" s="460"/>
      <c r="C372" s="461"/>
      <c r="D372" s="462"/>
      <c r="E372" s="463"/>
      <c r="F372" s="464"/>
      <c r="G372" s="465"/>
      <c r="H372" s="506"/>
      <c r="I372" s="467"/>
      <c r="J372" s="467"/>
      <c r="K372" s="496"/>
      <c r="L372" s="477"/>
      <c r="M372" s="470"/>
      <c r="N372" s="93" t="s">
        <v>52</v>
      </c>
      <c r="O372" s="95">
        <v>0</v>
      </c>
      <c r="P372" s="95">
        <v>0</v>
      </c>
      <c r="Q372" s="95">
        <v>0</v>
      </c>
      <c r="R372" s="96">
        <v>0</v>
      </c>
      <c r="S372" s="97">
        <f>SUM(O372:O372)*M371</f>
        <v>0</v>
      </c>
      <c r="T372" s="98">
        <f>SUM(P372:P372)*M371</f>
        <v>0</v>
      </c>
      <c r="U372" s="98">
        <f>SUM(Q372:Q372)*M371</f>
        <v>0</v>
      </c>
      <c r="V372" s="98">
        <f>SUM(R372:R372)*M371</f>
        <v>0</v>
      </c>
      <c r="W372" s="160">
        <f>MAX(S372:V372)</f>
        <v>0</v>
      </c>
      <c r="X372" s="100"/>
      <c r="Y372" s="101"/>
      <c r="Z372" s="102"/>
      <c r="AA372" s="103"/>
      <c r="AB372" s="104"/>
      <c r="AC372" s="526"/>
      <c r="AD372" s="529"/>
      <c r="AE372" s="528"/>
      <c r="AF372" s="108"/>
      <c r="AG372" s="109"/>
      <c r="AH372" s="109"/>
      <c r="AI372" s="109"/>
      <c r="AJ372" s="472"/>
      <c r="AK372" s="124"/>
      <c r="AP372" s="126"/>
      <c r="AQ372" s="104"/>
      <c r="AS372" s="114" t="str">
        <f t="shared" si="171"/>
        <v>OK</v>
      </c>
    </row>
    <row r="373" spans="1:45" ht="30" customHeight="1" x14ac:dyDescent="0.3">
      <c r="A373" s="81"/>
      <c r="B373" s="460"/>
      <c r="C373" s="461"/>
      <c r="D373" s="462"/>
      <c r="E373" s="463"/>
      <c r="F373" s="464"/>
      <c r="G373" s="465"/>
      <c r="H373" s="506"/>
      <c r="I373" s="467"/>
      <c r="J373" s="467"/>
      <c r="K373" s="496"/>
      <c r="L373" s="476" t="s">
        <v>461</v>
      </c>
      <c r="M373" s="474">
        <v>0.1</v>
      </c>
      <c r="N373" s="127" t="s">
        <v>46</v>
      </c>
      <c r="O373" s="119">
        <v>0</v>
      </c>
      <c r="P373" s="119">
        <v>0.1</v>
      </c>
      <c r="Q373" s="119">
        <v>0.35</v>
      </c>
      <c r="R373" s="120">
        <v>1</v>
      </c>
      <c r="S373" s="128">
        <f>SUM(O373:O373)*M373</f>
        <v>0</v>
      </c>
      <c r="T373" s="129">
        <f>SUM(P373:P373)*M373</f>
        <v>1.0000000000000002E-2</v>
      </c>
      <c r="U373" s="129">
        <f>SUM(Q373:Q373)*M373</f>
        <v>3.4999999999999996E-2</v>
      </c>
      <c r="V373" s="129">
        <f>SUM(R373:R373)*M373</f>
        <v>0.1</v>
      </c>
      <c r="W373" s="186">
        <f t="shared" ref="W373:W445" si="194">MAX(S373:V373)</f>
        <v>0.1</v>
      </c>
      <c r="X373" s="100"/>
      <c r="Y373" s="101"/>
      <c r="Z373" s="102"/>
      <c r="AA373" s="103"/>
      <c r="AB373" s="104"/>
      <c r="AC373" s="526"/>
      <c r="AD373" s="529" t="s">
        <v>407</v>
      </c>
      <c r="AE373" s="527"/>
      <c r="AF373" s="77" t="str">
        <f t="shared" ref="AF373" si="195">+IF(P374&gt;P373,"SUPERADA",IF(T374=T373,"EQUILIBRADA",IF(T374&lt;T373,"PARA MEJORAR")))</f>
        <v>PARA MEJORAR</v>
      </c>
      <c r="AG373" s="109"/>
      <c r="AH373" s="109"/>
      <c r="AI373" s="109"/>
      <c r="AJ373" s="472"/>
      <c r="AK373" s="124"/>
      <c r="AP373" s="126"/>
      <c r="AQ373" s="104"/>
      <c r="AS373" s="80" t="str">
        <f t="shared" si="171"/>
        <v>MAL</v>
      </c>
    </row>
    <row r="374" spans="1:45" ht="30" customHeight="1" thickBot="1" x14ac:dyDescent="0.35">
      <c r="A374" s="81"/>
      <c r="B374" s="460"/>
      <c r="C374" s="461"/>
      <c r="D374" s="462"/>
      <c r="E374" s="463"/>
      <c r="F374" s="464"/>
      <c r="G374" s="465"/>
      <c r="H374" s="506"/>
      <c r="I374" s="467"/>
      <c r="J374" s="467"/>
      <c r="K374" s="496"/>
      <c r="L374" s="477"/>
      <c r="M374" s="470"/>
      <c r="N374" s="93" t="s">
        <v>52</v>
      </c>
      <c r="O374" s="95">
        <v>7.0000000000000007E-2</v>
      </c>
      <c r="P374" s="95">
        <v>7.0000000000000007E-2</v>
      </c>
      <c r="Q374" s="95">
        <v>0</v>
      </c>
      <c r="R374" s="96">
        <v>0</v>
      </c>
      <c r="S374" s="97">
        <f>SUM(O374:O374)*M373</f>
        <v>7.000000000000001E-3</v>
      </c>
      <c r="T374" s="98">
        <f>SUM(P374:P374)*M373</f>
        <v>7.000000000000001E-3</v>
      </c>
      <c r="U374" s="98">
        <f>SUM(Q374:Q374)*M373</f>
        <v>0</v>
      </c>
      <c r="V374" s="98">
        <f>SUM(R374:R374)*M373</f>
        <v>0</v>
      </c>
      <c r="W374" s="160">
        <f t="shared" si="194"/>
        <v>7.000000000000001E-3</v>
      </c>
      <c r="X374" s="100"/>
      <c r="Y374" s="101"/>
      <c r="Z374" s="102"/>
      <c r="AA374" s="103"/>
      <c r="AB374" s="104"/>
      <c r="AC374" s="526"/>
      <c r="AD374" s="529"/>
      <c r="AE374" s="528"/>
      <c r="AF374" s="108"/>
      <c r="AG374" s="109"/>
      <c r="AH374" s="109"/>
      <c r="AI374" s="109"/>
      <c r="AJ374" s="472"/>
      <c r="AK374" s="124"/>
      <c r="AP374" s="126"/>
      <c r="AQ374" s="104"/>
      <c r="AS374" s="114" t="str">
        <f t="shared" si="171"/>
        <v>OK</v>
      </c>
    </row>
    <row r="375" spans="1:45" ht="30" customHeight="1" x14ac:dyDescent="0.3">
      <c r="A375" s="81"/>
      <c r="B375" s="460"/>
      <c r="C375" s="461"/>
      <c r="D375" s="462"/>
      <c r="E375" s="463"/>
      <c r="F375" s="464"/>
      <c r="G375" s="465"/>
      <c r="H375" s="506"/>
      <c r="I375" s="467"/>
      <c r="J375" s="467"/>
      <c r="K375" s="496"/>
      <c r="L375" s="476" t="s">
        <v>462</v>
      </c>
      <c r="M375" s="474">
        <v>0.1</v>
      </c>
      <c r="N375" s="127" t="s">
        <v>46</v>
      </c>
      <c r="O375" s="119">
        <v>0</v>
      </c>
      <c r="P375" s="119">
        <v>0.1</v>
      </c>
      <c r="Q375" s="119">
        <v>0.35</v>
      </c>
      <c r="R375" s="120">
        <v>1</v>
      </c>
      <c r="S375" s="128">
        <f>SUM(O375:O375)*M375</f>
        <v>0</v>
      </c>
      <c r="T375" s="129">
        <f>SUM(P375:P375)*M375</f>
        <v>1.0000000000000002E-2</v>
      </c>
      <c r="U375" s="129">
        <f>SUM(Q375:Q375)*M375</f>
        <v>3.4999999999999996E-2</v>
      </c>
      <c r="V375" s="129">
        <f>SUM(R375:R375)*M375</f>
        <v>0.1</v>
      </c>
      <c r="W375" s="186">
        <f t="shared" si="194"/>
        <v>0.1</v>
      </c>
      <c r="X375" s="100"/>
      <c r="Y375" s="101"/>
      <c r="Z375" s="102"/>
      <c r="AA375" s="103"/>
      <c r="AB375" s="104"/>
      <c r="AC375" s="526"/>
      <c r="AD375" s="529" t="s">
        <v>407</v>
      </c>
      <c r="AE375" s="527"/>
      <c r="AF375" s="77" t="str">
        <f t="shared" ref="AF375" si="196">+IF(P376&gt;P375,"SUPERADA",IF(T376=T375,"EQUILIBRADA",IF(T376&lt;T375,"PARA MEJORAR")))</f>
        <v>SUPERADA</v>
      </c>
      <c r="AG375" s="109"/>
      <c r="AH375" s="109"/>
      <c r="AI375" s="109"/>
      <c r="AJ375" s="472"/>
      <c r="AK375" s="124"/>
      <c r="AP375" s="126"/>
      <c r="AQ375" s="104"/>
      <c r="AS375" s="80" t="str">
        <f t="shared" si="171"/>
        <v>MAL</v>
      </c>
    </row>
    <row r="376" spans="1:45" ht="30" customHeight="1" thickBot="1" x14ac:dyDescent="0.35">
      <c r="A376" s="81"/>
      <c r="B376" s="460"/>
      <c r="C376" s="461"/>
      <c r="D376" s="462"/>
      <c r="E376" s="463"/>
      <c r="F376" s="464"/>
      <c r="G376" s="465"/>
      <c r="H376" s="506"/>
      <c r="I376" s="467"/>
      <c r="J376" s="467"/>
      <c r="K376" s="496"/>
      <c r="L376" s="477"/>
      <c r="M376" s="470"/>
      <c r="N376" s="93" t="s">
        <v>52</v>
      </c>
      <c r="O376" s="95">
        <v>0.1</v>
      </c>
      <c r="P376" s="95">
        <v>0.16</v>
      </c>
      <c r="Q376" s="95">
        <v>0</v>
      </c>
      <c r="R376" s="96">
        <v>0</v>
      </c>
      <c r="S376" s="97">
        <f>SUM(O376:O376)*M375</f>
        <v>1.0000000000000002E-2</v>
      </c>
      <c r="T376" s="98">
        <f>SUM(P376:P376)*M375</f>
        <v>1.6E-2</v>
      </c>
      <c r="U376" s="98">
        <f>SUM(Q376:Q376)*M375</f>
        <v>0</v>
      </c>
      <c r="V376" s="98">
        <f>SUM(R376:R376)*M375</f>
        <v>0</v>
      </c>
      <c r="W376" s="160">
        <f t="shared" si="194"/>
        <v>1.6E-2</v>
      </c>
      <c r="X376" s="100"/>
      <c r="Y376" s="101"/>
      <c r="Z376" s="102"/>
      <c r="AA376" s="103"/>
      <c r="AB376" s="104"/>
      <c r="AC376" s="526"/>
      <c r="AD376" s="529"/>
      <c r="AE376" s="528"/>
      <c r="AF376" s="108"/>
      <c r="AG376" s="109"/>
      <c r="AH376" s="109"/>
      <c r="AI376" s="109"/>
      <c r="AJ376" s="472"/>
      <c r="AK376" s="124"/>
      <c r="AP376" s="126"/>
      <c r="AQ376" s="104"/>
      <c r="AS376" s="114" t="str">
        <f t="shared" si="171"/>
        <v>OK</v>
      </c>
    </row>
    <row r="377" spans="1:45" ht="30" customHeight="1" x14ac:dyDescent="0.3">
      <c r="A377" s="81"/>
      <c r="B377" s="460"/>
      <c r="C377" s="461"/>
      <c r="D377" s="462"/>
      <c r="E377" s="463"/>
      <c r="F377" s="464"/>
      <c r="G377" s="465"/>
      <c r="H377" s="506"/>
      <c r="I377" s="467"/>
      <c r="J377" s="467"/>
      <c r="K377" s="496"/>
      <c r="L377" s="476" t="s">
        <v>463</v>
      </c>
      <c r="M377" s="474">
        <v>0.1</v>
      </c>
      <c r="N377" s="127" t="s">
        <v>46</v>
      </c>
      <c r="O377" s="119">
        <v>0</v>
      </c>
      <c r="P377" s="119">
        <v>0.1</v>
      </c>
      <c r="Q377" s="119">
        <v>0.35</v>
      </c>
      <c r="R377" s="120">
        <v>1</v>
      </c>
      <c r="S377" s="128">
        <f>SUM(O377:O377)*M377</f>
        <v>0</v>
      </c>
      <c r="T377" s="129">
        <f>SUM(P377:P377)*M377</f>
        <v>1.0000000000000002E-2</v>
      </c>
      <c r="U377" s="129">
        <f>SUM(Q377:Q377)*M377</f>
        <v>3.4999999999999996E-2</v>
      </c>
      <c r="V377" s="129">
        <f>SUM(R377:R377)*M377</f>
        <v>0.1</v>
      </c>
      <c r="W377" s="186">
        <f>MAX(S377:V377)</f>
        <v>0.1</v>
      </c>
      <c r="X377" s="100"/>
      <c r="Y377" s="101"/>
      <c r="Z377" s="102"/>
      <c r="AA377" s="103"/>
      <c r="AB377" s="104"/>
      <c r="AC377" s="526"/>
      <c r="AD377" s="529" t="s">
        <v>407</v>
      </c>
      <c r="AE377" s="527"/>
      <c r="AF377" s="77" t="str">
        <f t="shared" ref="AF377" si="197">+IF(P378&gt;P377,"SUPERADA",IF(T378=T377,"EQUILIBRADA",IF(T378&lt;T377,"PARA MEJORAR")))</f>
        <v>PARA MEJORAR</v>
      </c>
      <c r="AG377" s="109"/>
      <c r="AH377" s="109"/>
      <c r="AI377" s="109"/>
      <c r="AJ377" s="472"/>
      <c r="AK377" s="124"/>
      <c r="AP377" s="126"/>
      <c r="AQ377" s="104"/>
      <c r="AS377" s="80" t="str">
        <f t="shared" si="171"/>
        <v>MAL</v>
      </c>
    </row>
    <row r="378" spans="1:45" ht="30" customHeight="1" thickBot="1" x14ac:dyDescent="0.35">
      <c r="A378" s="81"/>
      <c r="B378" s="460"/>
      <c r="C378" s="461"/>
      <c r="D378" s="462"/>
      <c r="E378" s="463"/>
      <c r="F378" s="464"/>
      <c r="G378" s="465"/>
      <c r="H378" s="506"/>
      <c r="I378" s="467"/>
      <c r="J378" s="467"/>
      <c r="K378" s="496"/>
      <c r="L378" s="477"/>
      <c r="M378" s="470"/>
      <c r="N378" s="93" t="s">
        <v>52</v>
      </c>
      <c r="O378" s="95">
        <v>0.02</v>
      </c>
      <c r="P378" s="95">
        <v>0.04</v>
      </c>
      <c r="Q378" s="95">
        <v>0</v>
      </c>
      <c r="R378" s="96">
        <v>0</v>
      </c>
      <c r="S378" s="97">
        <f>SUM(O378:O378)*M377</f>
        <v>2E-3</v>
      </c>
      <c r="T378" s="98">
        <f>SUM(P378:P378)*M377</f>
        <v>4.0000000000000001E-3</v>
      </c>
      <c r="U378" s="98">
        <f>SUM(Q378:Q378)*M377</f>
        <v>0</v>
      </c>
      <c r="V378" s="98">
        <f>SUM(R378:R378)*M377</f>
        <v>0</v>
      </c>
      <c r="W378" s="160">
        <f>MAX(S378:V378)</f>
        <v>4.0000000000000001E-3</v>
      </c>
      <c r="X378" s="100"/>
      <c r="Y378" s="101"/>
      <c r="Z378" s="102"/>
      <c r="AA378" s="103"/>
      <c r="AB378" s="104"/>
      <c r="AC378" s="526"/>
      <c r="AD378" s="529"/>
      <c r="AE378" s="528"/>
      <c r="AF378" s="108"/>
      <c r="AG378" s="109"/>
      <c r="AH378" s="109"/>
      <c r="AI378" s="109"/>
      <c r="AJ378" s="472"/>
      <c r="AK378" s="124"/>
      <c r="AP378" s="126"/>
      <c r="AQ378" s="104"/>
      <c r="AS378" s="114" t="str">
        <f t="shared" si="171"/>
        <v>OK</v>
      </c>
    </row>
    <row r="379" spans="1:45" ht="30" customHeight="1" x14ac:dyDescent="0.3">
      <c r="A379" s="81"/>
      <c r="B379" s="460"/>
      <c r="C379" s="461"/>
      <c r="D379" s="462"/>
      <c r="E379" s="463"/>
      <c r="F379" s="464"/>
      <c r="G379" s="465"/>
      <c r="H379" s="506"/>
      <c r="I379" s="467"/>
      <c r="J379" s="467"/>
      <c r="K379" s="496"/>
      <c r="L379" s="476" t="s">
        <v>464</v>
      </c>
      <c r="M379" s="474">
        <v>0.1</v>
      </c>
      <c r="N379" s="127" t="s">
        <v>46</v>
      </c>
      <c r="O379" s="184">
        <v>0.1</v>
      </c>
      <c r="P379" s="184">
        <v>0.4</v>
      </c>
      <c r="Q379" s="184">
        <v>1</v>
      </c>
      <c r="R379" s="185">
        <v>1</v>
      </c>
      <c r="S379" s="128">
        <f>SUM(O379:O379)*M379</f>
        <v>1.0000000000000002E-2</v>
      </c>
      <c r="T379" s="129">
        <f>SUM(P379:P379)*M379</f>
        <v>4.0000000000000008E-2</v>
      </c>
      <c r="U379" s="129">
        <f>SUM(Q379:Q379)*M379</f>
        <v>0.1</v>
      </c>
      <c r="V379" s="129">
        <f>SUM(R379:R379)*M379</f>
        <v>0.1</v>
      </c>
      <c r="W379" s="186">
        <f t="shared" si="194"/>
        <v>0.1</v>
      </c>
      <c r="X379" s="100"/>
      <c r="Y379" s="101"/>
      <c r="Z379" s="102"/>
      <c r="AA379" s="103"/>
      <c r="AB379" s="104"/>
      <c r="AC379" s="526"/>
      <c r="AD379" s="529" t="s">
        <v>371</v>
      </c>
      <c r="AE379" s="527"/>
      <c r="AF379" s="77" t="str">
        <f t="shared" ref="AF379" si="198">+IF(P380&gt;P379,"SUPERADA",IF(T380=T379,"EQUILIBRADA",IF(T380&lt;T379,"PARA MEJORAR")))</f>
        <v>EQUILIBRADA</v>
      </c>
      <c r="AG379" s="109"/>
      <c r="AH379" s="109"/>
      <c r="AI379" s="109"/>
      <c r="AJ379" s="472"/>
      <c r="AK379" s="124"/>
      <c r="AP379" s="126"/>
      <c r="AQ379" s="104"/>
      <c r="AS379" s="80" t="str">
        <f t="shared" si="171"/>
        <v>MAL</v>
      </c>
    </row>
    <row r="380" spans="1:45" ht="30" customHeight="1" thickBot="1" x14ac:dyDescent="0.35">
      <c r="A380" s="81"/>
      <c r="B380" s="460"/>
      <c r="C380" s="461"/>
      <c r="D380" s="462"/>
      <c r="E380" s="463"/>
      <c r="F380" s="464"/>
      <c r="G380" s="465"/>
      <c r="H380" s="506"/>
      <c r="I380" s="467"/>
      <c r="J380" s="467"/>
      <c r="K380" s="496"/>
      <c r="L380" s="477"/>
      <c r="M380" s="470"/>
      <c r="N380" s="93" t="s">
        <v>52</v>
      </c>
      <c r="O380" s="95">
        <v>0.1</v>
      </c>
      <c r="P380" s="95">
        <v>0.4</v>
      </c>
      <c r="Q380" s="95">
        <v>0</v>
      </c>
      <c r="R380" s="96">
        <v>0</v>
      </c>
      <c r="S380" s="97">
        <f>SUM(O380:O380)*M379</f>
        <v>1.0000000000000002E-2</v>
      </c>
      <c r="T380" s="98">
        <f>SUM(P380:P380)*M379</f>
        <v>4.0000000000000008E-2</v>
      </c>
      <c r="U380" s="98">
        <f>SUM(Q380:Q380)*M379</f>
        <v>0</v>
      </c>
      <c r="V380" s="98">
        <f>SUM(R380:R380)*M379</f>
        <v>0</v>
      </c>
      <c r="W380" s="160">
        <f t="shared" si="194"/>
        <v>4.0000000000000008E-2</v>
      </c>
      <c r="X380" s="100"/>
      <c r="Y380" s="101"/>
      <c r="Z380" s="102"/>
      <c r="AA380" s="103"/>
      <c r="AB380" s="104"/>
      <c r="AC380" s="526"/>
      <c r="AD380" s="529"/>
      <c r="AE380" s="528"/>
      <c r="AF380" s="108"/>
      <c r="AG380" s="109"/>
      <c r="AH380" s="109"/>
      <c r="AI380" s="109"/>
      <c r="AJ380" s="472"/>
      <c r="AK380" s="124"/>
      <c r="AP380" s="126"/>
      <c r="AQ380" s="104"/>
      <c r="AS380" s="114" t="str">
        <f t="shared" si="171"/>
        <v>OK</v>
      </c>
    </row>
    <row r="381" spans="1:45" ht="30" customHeight="1" x14ac:dyDescent="0.3">
      <c r="A381" s="81"/>
      <c r="B381" s="460"/>
      <c r="C381" s="461"/>
      <c r="D381" s="462"/>
      <c r="E381" s="463"/>
      <c r="F381" s="464"/>
      <c r="G381" s="465"/>
      <c r="H381" s="506"/>
      <c r="I381" s="467"/>
      <c r="J381" s="467"/>
      <c r="K381" s="496"/>
      <c r="L381" s="476" t="s">
        <v>465</v>
      </c>
      <c r="M381" s="474">
        <v>0.3</v>
      </c>
      <c r="N381" s="127" t="s">
        <v>46</v>
      </c>
      <c r="O381" s="184">
        <v>0.1</v>
      </c>
      <c r="P381" s="184">
        <v>0.5</v>
      </c>
      <c r="Q381" s="184">
        <v>0.75</v>
      </c>
      <c r="R381" s="185">
        <v>1</v>
      </c>
      <c r="S381" s="128">
        <f>SUM(O381:O381)*M381</f>
        <v>0.03</v>
      </c>
      <c r="T381" s="129">
        <f>SUM(P381:P381)*M381</f>
        <v>0.15</v>
      </c>
      <c r="U381" s="129">
        <f>SUM(Q381:Q381)*M381</f>
        <v>0.22499999999999998</v>
      </c>
      <c r="V381" s="129">
        <f>SUM(R381:R381)*M381</f>
        <v>0.3</v>
      </c>
      <c r="W381" s="186">
        <f t="shared" si="194"/>
        <v>0.3</v>
      </c>
      <c r="X381" s="100"/>
      <c r="Y381" s="101"/>
      <c r="Z381" s="102"/>
      <c r="AA381" s="103"/>
      <c r="AB381" s="104"/>
      <c r="AC381" s="526"/>
      <c r="AD381" s="475" t="s">
        <v>466</v>
      </c>
      <c r="AE381" s="527"/>
      <c r="AF381" s="77" t="str">
        <f t="shared" ref="AF381" si="199">+IF(P382&gt;P381,"SUPERADA",IF(T382=T381,"EQUILIBRADA",IF(T382&lt;T381,"PARA MEJORAR")))</f>
        <v>PARA MEJORAR</v>
      </c>
      <c r="AG381" s="109"/>
      <c r="AH381" s="109"/>
      <c r="AI381" s="109"/>
      <c r="AJ381" s="472"/>
      <c r="AK381" s="124"/>
      <c r="AP381" s="126"/>
      <c r="AQ381" s="104"/>
      <c r="AS381" s="80" t="str">
        <f t="shared" si="171"/>
        <v>MAL</v>
      </c>
    </row>
    <row r="382" spans="1:45" ht="30" customHeight="1" thickBot="1" x14ac:dyDescent="0.35">
      <c r="A382" s="81"/>
      <c r="B382" s="460"/>
      <c r="C382" s="461"/>
      <c r="D382" s="462"/>
      <c r="E382" s="491"/>
      <c r="F382" s="492"/>
      <c r="G382" s="478"/>
      <c r="H382" s="508"/>
      <c r="I382" s="480"/>
      <c r="J382" s="480"/>
      <c r="K382" s="496"/>
      <c r="L382" s="494"/>
      <c r="M382" s="483"/>
      <c r="N382" s="137" t="s">
        <v>52</v>
      </c>
      <c r="O382" s="139">
        <v>0.1</v>
      </c>
      <c r="P382" s="139">
        <v>0.26</v>
      </c>
      <c r="Q382" s="139">
        <v>0</v>
      </c>
      <c r="R382" s="140">
        <v>0</v>
      </c>
      <c r="S382" s="214">
        <f>SUM(O382:O382)*M381</f>
        <v>0.03</v>
      </c>
      <c r="T382" s="215">
        <f>SUM(P382:P382)*M381</f>
        <v>7.8E-2</v>
      </c>
      <c r="U382" s="215">
        <f>SUM(Q382:Q382)*M381</f>
        <v>0</v>
      </c>
      <c r="V382" s="215">
        <f>SUM(R382:R382)*M381</f>
        <v>0</v>
      </c>
      <c r="W382" s="290">
        <f t="shared" si="194"/>
        <v>7.8E-2</v>
      </c>
      <c r="X382" s="144"/>
      <c r="Y382" s="145"/>
      <c r="Z382" s="146"/>
      <c r="AA382" s="147"/>
      <c r="AB382" s="148"/>
      <c r="AC382" s="526"/>
      <c r="AD382" s="484"/>
      <c r="AE382" s="528"/>
      <c r="AF382" s="108"/>
      <c r="AG382" s="150"/>
      <c r="AH382" s="109"/>
      <c r="AI382" s="109"/>
      <c r="AJ382" s="472"/>
      <c r="AK382" s="124"/>
      <c r="AP382" s="126"/>
      <c r="AQ382" s="148"/>
      <c r="AS382" s="114" t="str">
        <f t="shared" si="171"/>
        <v>OK</v>
      </c>
    </row>
    <row r="383" spans="1:45" ht="30" customHeight="1" x14ac:dyDescent="0.3">
      <c r="A383" s="81"/>
      <c r="B383" s="460"/>
      <c r="C383" s="461"/>
      <c r="D383" s="462"/>
      <c r="E383" s="530">
        <v>27</v>
      </c>
      <c r="F383" s="451" t="s">
        <v>467</v>
      </c>
      <c r="G383" s="451" t="s">
        <v>468</v>
      </c>
      <c r="H383" s="453">
        <v>51</v>
      </c>
      <c r="I383" s="451" t="s">
        <v>469</v>
      </c>
      <c r="J383" s="451" t="s">
        <v>457</v>
      </c>
      <c r="K383" s="531">
        <f>+Y383/(W383+W385+W387)</f>
        <v>0.82499999999999996</v>
      </c>
      <c r="L383" s="486" t="s">
        <v>470</v>
      </c>
      <c r="M383" s="474">
        <v>0.2</v>
      </c>
      <c r="N383" s="62" t="s">
        <v>46</v>
      </c>
      <c r="O383" s="64">
        <v>0.3</v>
      </c>
      <c r="P383" s="64">
        <v>0.8</v>
      </c>
      <c r="Q383" s="64">
        <v>1</v>
      </c>
      <c r="R383" s="65">
        <v>1</v>
      </c>
      <c r="S383" s="66">
        <f>SUM(O383:O383)*M383</f>
        <v>0.06</v>
      </c>
      <c r="T383" s="67">
        <f>SUM(P383:P383)*M383</f>
        <v>0.16000000000000003</v>
      </c>
      <c r="U383" s="67">
        <f>SUM(Q383:Q383)*M383</f>
        <v>0.2</v>
      </c>
      <c r="V383" s="67">
        <f>SUM(R383:R383)*M383</f>
        <v>0.2</v>
      </c>
      <c r="W383" s="155">
        <f t="shared" si="194"/>
        <v>0.2</v>
      </c>
      <c r="X383" s="69">
        <f>+S384+S386+S388</f>
        <v>0.12000000000000001</v>
      </c>
      <c r="Y383" s="70">
        <f>+T384+T386+T388</f>
        <v>0.82499999999999996</v>
      </c>
      <c r="Z383" s="71">
        <f>+U384+U386+U388</f>
        <v>0</v>
      </c>
      <c r="AA383" s="72">
        <f>+V384+V386+V388</f>
        <v>0</v>
      </c>
      <c r="AB383" s="73">
        <f>+AA384+AA386+AA388</f>
        <v>0</v>
      </c>
      <c r="AC383" s="105"/>
      <c r="AD383" s="532" t="s">
        <v>471</v>
      </c>
      <c r="AE383" s="76"/>
      <c r="AF383" s="77" t="str">
        <f t="shared" ref="AF383" si="200">+IF(P384&gt;P383,"SUPERADA",IF(T384=T383,"EQUILIBRADA",IF(T384&lt;T383,"PARA MEJORAR")))</f>
        <v>PARA MEJORAR</v>
      </c>
      <c r="AG383" s="77" t="str">
        <f>IF(COUNTIF(AF383:AF388,"PARA MEJORAR")&gt;=1,"PARA MEJORAR","BIEN")</f>
        <v>PARA MEJORAR</v>
      </c>
      <c r="AH383" s="109"/>
      <c r="AI383" s="109"/>
      <c r="AJ383" s="472"/>
      <c r="AK383" s="111"/>
      <c r="AL383" s="112"/>
      <c r="AM383" s="112"/>
      <c r="AN383" s="112"/>
      <c r="AO383" s="112"/>
      <c r="AP383" s="113"/>
      <c r="AQ383" s="73"/>
      <c r="AS383" s="80" t="str">
        <f t="shared" si="171"/>
        <v>MAL</v>
      </c>
    </row>
    <row r="384" spans="1:45" ht="30" customHeight="1" thickBot="1" x14ac:dyDescent="0.35">
      <c r="A384" s="81"/>
      <c r="B384" s="460"/>
      <c r="C384" s="461"/>
      <c r="D384" s="462"/>
      <c r="E384" s="533"/>
      <c r="F384" s="464"/>
      <c r="G384" s="464"/>
      <c r="H384" s="466"/>
      <c r="I384" s="464"/>
      <c r="J384" s="464"/>
      <c r="K384" s="534"/>
      <c r="L384" s="535"/>
      <c r="M384" s="470"/>
      <c r="N384" s="93" t="s">
        <v>52</v>
      </c>
      <c r="O384" s="95">
        <v>0.2</v>
      </c>
      <c r="P384" s="95">
        <v>0.7</v>
      </c>
      <c r="Q384" s="95">
        <v>0</v>
      </c>
      <c r="R384" s="96">
        <v>0</v>
      </c>
      <c r="S384" s="97">
        <f>SUM(O384:O384)*M383</f>
        <v>4.0000000000000008E-2</v>
      </c>
      <c r="T384" s="98">
        <f>SUM(P384:P384)*M383</f>
        <v>0.13999999999999999</v>
      </c>
      <c r="U384" s="98">
        <f>SUM(Q384:Q384)*M383</f>
        <v>0</v>
      </c>
      <c r="V384" s="98">
        <f>SUM(R384:R384)*M383</f>
        <v>0</v>
      </c>
      <c r="W384" s="160">
        <f t="shared" si="194"/>
        <v>0.13999999999999999</v>
      </c>
      <c r="X384" s="100"/>
      <c r="Y384" s="101"/>
      <c r="Z384" s="102"/>
      <c r="AA384" s="103"/>
      <c r="AB384" s="104"/>
      <c r="AC384" s="105"/>
      <c r="AD384" s="536"/>
      <c r="AE384" s="107"/>
      <c r="AF384" s="108"/>
      <c r="AG384" s="109"/>
      <c r="AH384" s="109"/>
      <c r="AI384" s="109"/>
      <c r="AJ384" s="472"/>
      <c r="AK384" s="124"/>
      <c r="AP384" s="126"/>
      <c r="AQ384" s="104"/>
      <c r="AS384" s="114" t="str">
        <f t="shared" si="171"/>
        <v>OK</v>
      </c>
    </row>
    <row r="385" spans="1:45" ht="30" customHeight="1" x14ac:dyDescent="0.3">
      <c r="A385" s="81"/>
      <c r="B385" s="460"/>
      <c r="C385" s="461"/>
      <c r="D385" s="462"/>
      <c r="E385" s="533"/>
      <c r="F385" s="464"/>
      <c r="G385" s="464"/>
      <c r="H385" s="466"/>
      <c r="I385" s="464"/>
      <c r="J385" s="464"/>
      <c r="K385" s="534"/>
      <c r="L385" s="476" t="s">
        <v>472</v>
      </c>
      <c r="M385" s="474">
        <v>0.3</v>
      </c>
      <c r="N385" s="127" t="s">
        <v>46</v>
      </c>
      <c r="O385" s="184">
        <v>0.3</v>
      </c>
      <c r="P385" s="184">
        <v>0.8</v>
      </c>
      <c r="Q385" s="184">
        <v>1</v>
      </c>
      <c r="R385" s="185">
        <v>1</v>
      </c>
      <c r="S385" s="128">
        <f>SUM(O385:O385)*M385</f>
        <v>0.09</v>
      </c>
      <c r="T385" s="129">
        <f>SUM(P385:P385)*M385</f>
        <v>0.24</v>
      </c>
      <c r="U385" s="129">
        <f>SUM(Q385:Q385)*M385</f>
        <v>0.3</v>
      </c>
      <c r="V385" s="129">
        <f>SUM(R385:R385)*M385</f>
        <v>0.3</v>
      </c>
      <c r="W385" s="186">
        <f t="shared" si="194"/>
        <v>0.3</v>
      </c>
      <c r="X385" s="100"/>
      <c r="Y385" s="101"/>
      <c r="Z385" s="102"/>
      <c r="AA385" s="103"/>
      <c r="AB385" s="104"/>
      <c r="AC385" s="105"/>
      <c r="AD385" s="532" t="s">
        <v>473</v>
      </c>
      <c r="AE385" s="76"/>
      <c r="AF385" s="77" t="str">
        <f t="shared" ref="AF385" si="201">+IF(P386&gt;P385,"SUPERADA",IF(T386=T385,"EQUILIBRADA",IF(T386&lt;T385,"PARA MEJORAR")))</f>
        <v>SUPERADA</v>
      </c>
      <c r="AG385" s="109"/>
      <c r="AH385" s="109"/>
      <c r="AI385" s="109"/>
      <c r="AJ385" s="472"/>
      <c r="AK385" s="124"/>
      <c r="AP385" s="126"/>
      <c r="AQ385" s="104"/>
      <c r="AS385" s="80" t="str">
        <f t="shared" si="171"/>
        <v>MAL</v>
      </c>
    </row>
    <row r="386" spans="1:45" ht="30" customHeight="1" thickBot="1" x14ac:dyDescent="0.35">
      <c r="A386" s="81"/>
      <c r="B386" s="460"/>
      <c r="C386" s="461"/>
      <c r="D386" s="462"/>
      <c r="E386" s="533"/>
      <c r="F386" s="464"/>
      <c r="G386" s="464"/>
      <c r="H386" s="466"/>
      <c r="I386" s="464"/>
      <c r="J386" s="464"/>
      <c r="K386" s="534"/>
      <c r="L386" s="477"/>
      <c r="M386" s="470"/>
      <c r="N386" s="93" t="s">
        <v>52</v>
      </c>
      <c r="O386" s="95">
        <v>0.1</v>
      </c>
      <c r="P386" s="95">
        <v>0.95</v>
      </c>
      <c r="Q386" s="95">
        <v>0</v>
      </c>
      <c r="R386" s="96">
        <v>0</v>
      </c>
      <c r="S386" s="97">
        <f>SUM(O386:O386)*M385</f>
        <v>0.03</v>
      </c>
      <c r="T386" s="98">
        <f>SUM(P386:P386)*M385</f>
        <v>0.28499999999999998</v>
      </c>
      <c r="U386" s="98">
        <f>SUM(Q386:Q386)*M385</f>
        <v>0</v>
      </c>
      <c r="V386" s="98">
        <f>SUM(R386:R386)*M385</f>
        <v>0</v>
      </c>
      <c r="W386" s="160">
        <f t="shared" si="194"/>
        <v>0.28499999999999998</v>
      </c>
      <c r="X386" s="100"/>
      <c r="Y386" s="101"/>
      <c r="Z386" s="102"/>
      <c r="AA386" s="103"/>
      <c r="AB386" s="104"/>
      <c r="AC386" s="105"/>
      <c r="AD386" s="536"/>
      <c r="AE386" s="107"/>
      <c r="AF386" s="108"/>
      <c r="AG386" s="109"/>
      <c r="AH386" s="109"/>
      <c r="AI386" s="109"/>
      <c r="AJ386" s="472"/>
      <c r="AK386" s="124"/>
      <c r="AP386" s="126"/>
      <c r="AQ386" s="104"/>
      <c r="AS386" s="114" t="str">
        <f t="shared" si="171"/>
        <v>OK</v>
      </c>
    </row>
    <row r="387" spans="1:45" ht="30" customHeight="1" x14ac:dyDescent="0.3">
      <c r="A387" s="81"/>
      <c r="B387" s="460"/>
      <c r="C387" s="461"/>
      <c r="D387" s="462"/>
      <c r="E387" s="533"/>
      <c r="F387" s="464"/>
      <c r="G387" s="464"/>
      <c r="H387" s="466"/>
      <c r="I387" s="464"/>
      <c r="J387" s="464"/>
      <c r="K387" s="534"/>
      <c r="L387" s="535" t="s">
        <v>474</v>
      </c>
      <c r="M387" s="474">
        <v>0.5</v>
      </c>
      <c r="N387" s="127" t="s">
        <v>46</v>
      </c>
      <c r="O387" s="184">
        <v>0.3</v>
      </c>
      <c r="P387" s="184">
        <v>0.8</v>
      </c>
      <c r="Q387" s="184">
        <v>1</v>
      </c>
      <c r="R387" s="185">
        <v>1</v>
      </c>
      <c r="S387" s="128">
        <f>SUM(O387:O387)*M387</f>
        <v>0.15</v>
      </c>
      <c r="T387" s="129">
        <f>SUM(P387:P387)*M387</f>
        <v>0.4</v>
      </c>
      <c r="U387" s="129">
        <f>SUM(Q387:Q387)*M387</f>
        <v>0.5</v>
      </c>
      <c r="V387" s="129">
        <f>SUM(R387:R387)*M387</f>
        <v>0.5</v>
      </c>
      <c r="W387" s="186">
        <f t="shared" si="194"/>
        <v>0.5</v>
      </c>
      <c r="X387" s="100"/>
      <c r="Y387" s="101"/>
      <c r="Z387" s="102"/>
      <c r="AA387" s="103"/>
      <c r="AB387" s="104"/>
      <c r="AC387" s="105"/>
      <c r="AD387" s="532" t="s">
        <v>343</v>
      </c>
      <c r="AE387" s="76"/>
      <c r="AF387" s="77" t="str">
        <f t="shared" ref="AF387" si="202">+IF(P388&gt;P387,"SUPERADA",IF(T388=T387,"EQUILIBRADA",IF(T388&lt;T387,"PARA MEJORAR")))</f>
        <v>EQUILIBRADA</v>
      </c>
      <c r="AG387" s="109"/>
      <c r="AH387" s="109"/>
      <c r="AI387" s="109"/>
      <c r="AJ387" s="472"/>
      <c r="AK387" s="124"/>
      <c r="AP387" s="126"/>
      <c r="AQ387" s="104"/>
      <c r="AS387" s="80" t="str">
        <f t="shared" si="171"/>
        <v>MAL</v>
      </c>
    </row>
    <row r="388" spans="1:45" ht="30" customHeight="1" thickBot="1" x14ac:dyDescent="0.35">
      <c r="A388" s="81"/>
      <c r="B388" s="460"/>
      <c r="C388" s="489"/>
      <c r="D388" s="490"/>
      <c r="E388" s="537"/>
      <c r="F388" s="492"/>
      <c r="G388" s="492"/>
      <c r="H388" s="479"/>
      <c r="I388" s="492"/>
      <c r="J388" s="492"/>
      <c r="K388" s="538"/>
      <c r="L388" s="494"/>
      <c r="M388" s="483"/>
      <c r="N388" s="137" t="s">
        <v>52</v>
      </c>
      <c r="O388" s="139">
        <v>0.1</v>
      </c>
      <c r="P388" s="139">
        <v>0.8</v>
      </c>
      <c r="Q388" s="139">
        <v>0</v>
      </c>
      <c r="R388" s="140">
        <v>0</v>
      </c>
      <c r="S388" s="141">
        <f>SUM(O388:O388)*M387</f>
        <v>0.05</v>
      </c>
      <c r="T388" s="142">
        <f>SUM(P388:P388)*M387</f>
        <v>0.4</v>
      </c>
      <c r="U388" s="142">
        <f>SUM(Q388:Q388)*M387</f>
        <v>0</v>
      </c>
      <c r="V388" s="142">
        <f>SUM(R388:R388)*M387</f>
        <v>0</v>
      </c>
      <c r="W388" s="169">
        <f t="shared" si="194"/>
        <v>0.4</v>
      </c>
      <c r="X388" s="144"/>
      <c r="Y388" s="145"/>
      <c r="Z388" s="146"/>
      <c r="AA388" s="147"/>
      <c r="AB388" s="148"/>
      <c r="AC388" s="105"/>
      <c r="AD388" s="536"/>
      <c r="AE388" s="107"/>
      <c r="AF388" s="108"/>
      <c r="AG388" s="150"/>
      <c r="AH388" s="150"/>
      <c r="AI388" s="109"/>
      <c r="AJ388" s="472"/>
      <c r="AK388" s="124"/>
      <c r="AP388" s="126"/>
      <c r="AQ388" s="148"/>
      <c r="AS388" s="114" t="str">
        <f t="shared" si="171"/>
        <v>OK</v>
      </c>
    </row>
    <row r="389" spans="1:45" ht="30.75" customHeight="1" x14ac:dyDescent="0.3">
      <c r="A389" s="81"/>
      <c r="B389" s="460"/>
      <c r="C389" s="448">
        <v>26</v>
      </c>
      <c r="D389" s="449" t="s">
        <v>475</v>
      </c>
      <c r="E389" s="450">
        <v>28</v>
      </c>
      <c r="F389" s="451" t="s">
        <v>476</v>
      </c>
      <c r="G389" s="452" t="s">
        <v>477</v>
      </c>
      <c r="H389" s="453">
        <v>52</v>
      </c>
      <c r="I389" s="485" t="s">
        <v>478</v>
      </c>
      <c r="J389" s="485" t="s">
        <v>479</v>
      </c>
      <c r="K389" s="496">
        <f>+Y389/(W389)</f>
        <v>0.25</v>
      </c>
      <c r="L389" s="486" t="s">
        <v>480</v>
      </c>
      <c r="M389" s="457">
        <v>1</v>
      </c>
      <c r="N389" s="62" t="s">
        <v>46</v>
      </c>
      <c r="O389" s="64">
        <v>0</v>
      </c>
      <c r="P389" s="64">
        <v>0.25</v>
      </c>
      <c r="Q389" s="64">
        <v>0.75</v>
      </c>
      <c r="R389" s="65">
        <v>1</v>
      </c>
      <c r="S389" s="66">
        <f>SUM(O389:O389)*M389</f>
        <v>0</v>
      </c>
      <c r="T389" s="67">
        <f>SUM(P389:P389)*M389</f>
        <v>0.25</v>
      </c>
      <c r="U389" s="67">
        <f>SUM(Q389:Q389)*M389</f>
        <v>0.75</v>
      </c>
      <c r="V389" s="67">
        <f>SUM(R389:R389)*M389</f>
        <v>1</v>
      </c>
      <c r="W389" s="68">
        <f t="shared" si="194"/>
        <v>1</v>
      </c>
      <c r="X389" s="69">
        <f>+S390</f>
        <v>0</v>
      </c>
      <c r="Y389" s="70">
        <f>+T390</f>
        <v>0.25</v>
      </c>
      <c r="Z389" s="71">
        <f>+U390</f>
        <v>0</v>
      </c>
      <c r="AA389" s="72">
        <f>+V390</f>
        <v>0</v>
      </c>
      <c r="AB389" s="73">
        <f>+AA390</f>
        <v>0</v>
      </c>
      <c r="AC389" s="105"/>
      <c r="AD389" s="458" t="s">
        <v>65</v>
      </c>
      <c r="AE389" s="76"/>
      <c r="AF389" s="77" t="str">
        <f t="shared" ref="AF389" si="203">+IF(P390&gt;P389,"SUPERADA",IF(T390=T389,"EQUILIBRADA",IF(T390&lt;T389,"PARA MEJORAR")))</f>
        <v>EQUILIBRADA</v>
      </c>
      <c r="AG389" s="77" t="str">
        <f>IF(COUNTIF(AF389:AF390,"PARA MEJORAR")&gt;=1,"PARA MEJORAR","BIEN")</f>
        <v>BIEN</v>
      </c>
      <c r="AH389" s="539" t="str">
        <f>IF(COUNTIF(AG389:AG394,"PARA MEJORAR")&gt;=1,"PARA MEJORAR","BIEN")</f>
        <v>BIEN</v>
      </c>
      <c r="AI389" s="109"/>
      <c r="AJ389" s="472"/>
      <c r="AK389" s="204"/>
      <c r="AL389" s="205"/>
      <c r="AM389" s="205"/>
      <c r="AN389" s="205"/>
      <c r="AO389" s="205"/>
      <c r="AP389" s="206"/>
      <c r="AQ389" s="73"/>
      <c r="AS389" s="80" t="str">
        <f t="shared" si="171"/>
        <v>MAL</v>
      </c>
    </row>
    <row r="390" spans="1:45" ht="31.5" customHeight="1" thickBot="1" x14ac:dyDescent="0.35">
      <c r="A390" s="81"/>
      <c r="B390" s="460"/>
      <c r="C390" s="461"/>
      <c r="D390" s="462"/>
      <c r="E390" s="463"/>
      <c r="F390" s="464"/>
      <c r="G390" s="478"/>
      <c r="H390" s="479"/>
      <c r="I390" s="493"/>
      <c r="J390" s="493"/>
      <c r="K390" s="497"/>
      <c r="L390" s="494"/>
      <c r="M390" s="483"/>
      <c r="N390" s="137" t="s">
        <v>52</v>
      </c>
      <c r="O390" s="139">
        <v>0</v>
      </c>
      <c r="P390" s="139">
        <v>0.25</v>
      </c>
      <c r="Q390" s="139">
        <v>0</v>
      </c>
      <c r="R390" s="140">
        <v>0</v>
      </c>
      <c r="S390" s="141">
        <f>SUM(O390:O390)*M389</f>
        <v>0</v>
      </c>
      <c r="T390" s="142">
        <f>SUM(P390:P390)*M389</f>
        <v>0.25</v>
      </c>
      <c r="U390" s="142">
        <f>SUM(Q390:Q390)*M389</f>
        <v>0</v>
      </c>
      <c r="V390" s="142">
        <f>SUM(R390:R390)*M389</f>
        <v>0</v>
      </c>
      <c r="W390" s="143">
        <f t="shared" si="194"/>
        <v>0.25</v>
      </c>
      <c r="X390" s="144"/>
      <c r="Y390" s="145"/>
      <c r="Z390" s="146"/>
      <c r="AA390" s="147"/>
      <c r="AB390" s="148"/>
      <c r="AC390" s="105"/>
      <c r="AD390" s="484"/>
      <c r="AE390" s="107"/>
      <c r="AF390" s="108"/>
      <c r="AG390" s="150"/>
      <c r="AH390" s="540"/>
      <c r="AI390" s="109"/>
      <c r="AJ390" s="472"/>
      <c r="AK390" s="124"/>
      <c r="AP390" s="126"/>
      <c r="AQ390" s="104"/>
      <c r="AS390" s="114" t="str">
        <f t="shared" si="171"/>
        <v>OK</v>
      </c>
    </row>
    <row r="391" spans="1:45" ht="30" customHeight="1" x14ac:dyDescent="0.3">
      <c r="A391" s="81"/>
      <c r="B391" s="460"/>
      <c r="C391" s="461"/>
      <c r="D391" s="462"/>
      <c r="E391" s="463"/>
      <c r="F391" s="464"/>
      <c r="G391" s="452" t="s">
        <v>481</v>
      </c>
      <c r="H391" s="453">
        <v>53</v>
      </c>
      <c r="I391" s="485" t="s">
        <v>482</v>
      </c>
      <c r="J391" s="485" t="s">
        <v>457</v>
      </c>
      <c r="K391" s="505">
        <f>+Y391/(W391+W393)</f>
        <v>0.75</v>
      </c>
      <c r="L391" s="486" t="s">
        <v>483</v>
      </c>
      <c r="M391" s="457">
        <v>0.5</v>
      </c>
      <c r="N391" s="62" t="s">
        <v>46</v>
      </c>
      <c r="O391" s="64">
        <v>0.25</v>
      </c>
      <c r="P391" s="64">
        <v>0.5</v>
      </c>
      <c r="Q391" s="64">
        <v>0.75</v>
      </c>
      <c r="R391" s="65">
        <v>1</v>
      </c>
      <c r="S391" s="66">
        <f>SUM(O391:O391)*M391</f>
        <v>0.125</v>
      </c>
      <c r="T391" s="67">
        <f>SUM(P391:P391)*M391</f>
        <v>0.25</v>
      </c>
      <c r="U391" s="67">
        <f>SUM(Q391:Q391)*M391</f>
        <v>0.375</v>
      </c>
      <c r="V391" s="67">
        <f>SUM(R391:R391)*M391</f>
        <v>0.5</v>
      </c>
      <c r="W391" s="68">
        <f>MAX(S391:V391)</f>
        <v>0.5</v>
      </c>
      <c r="X391" s="69">
        <f>+S392+S394</f>
        <v>0.41000000000000003</v>
      </c>
      <c r="Y391" s="70">
        <f>+T392+T394</f>
        <v>0.75</v>
      </c>
      <c r="Z391" s="71">
        <f>+U392+U394</f>
        <v>0</v>
      </c>
      <c r="AA391" s="72">
        <f>+V392+V394</f>
        <v>0</v>
      </c>
      <c r="AB391" s="73">
        <f>+AA392+AA394</f>
        <v>0</v>
      </c>
      <c r="AC391" s="105"/>
      <c r="AD391" s="458" t="s">
        <v>343</v>
      </c>
      <c r="AE391" s="76"/>
      <c r="AF391" s="77" t="str">
        <f t="shared" ref="AF391" si="204">+IF(P392&gt;P391,"SUPERADA",IF(T392=T391,"EQUILIBRADA",IF(T392&lt;T391,"PARA MEJORAR")))</f>
        <v>EQUILIBRADA</v>
      </c>
      <c r="AG391" s="77" t="str">
        <f>IF(COUNTIF(AF391:AF394,"PARA MEJORAR")&gt;=1,"PARA MEJORAR","BIEN")</f>
        <v>BIEN</v>
      </c>
      <c r="AH391" s="540"/>
      <c r="AI391" s="109"/>
      <c r="AJ391" s="472"/>
      <c r="AK391" s="204"/>
      <c r="AL391" s="205"/>
      <c r="AM391" s="205"/>
      <c r="AN391" s="205"/>
      <c r="AO391" s="205"/>
      <c r="AP391" s="206"/>
      <c r="AQ391" s="104"/>
      <c r="AS391" s="80" t="str">
        <f t="shared" si="171"/>
        <v>MAL</v>
      </c>
    </row>
    <row r="392" spans="1:45" ht="30" customHeight="1" thickBot="1" x14ac:dyDescent="0.35">
      <c r="A392" s="81"/>
      <c r="B392" s="460"/>
      <c r="C392" s="461"/>
      <c r="D392" s="462"/>
      <c r="E392" s="463"/>
      <c r="F392" s="464"/>
      <c r="G392" s="465"/>
      <c r="H392" s="466"/>
      <c r="I392" s="487"/>
      <c r="J392" s="487"/>
      <c r="K392" s="507"/>
      <c r="L392" s="477"/>
      <c r="M392" s="470"/>
      <c r="N392" s="93" t="s">
        <v>52</v>
      </c>
      <c r="O392" s="95">
        <v>0.32</v>
      </c>
      <c r="P392" s="95">
        <v>0.5</v>
      </c>
      <c r="Q392" s="95">
        <v>0</v>
      </c>
      <c r="R392" s="96">
        <v>0</v>
      </c>
      <c r="S392" s="97">
        <f>SUM(O392:O392)*M391</f>
        <v>0.16</v>
      </c>
      <c r="T392" s="98">
        <f>SUM(P392:P392)*M391</f>
        <v>0.25</v>
      </c>
      <c r="U392" s="98">
        <f>SUM(Q392:Q392)*M391</f>
        <v>0</v>
      </c>
      <c r="V392" s="98">
        <f>SUM(R392:R392)*M391</f>
        <v>0</v>
      </c>
      <c r="W392" s="99">
        <f>MAX(S392:V392)</f>
        <v>0.25</v>
      </c>
      <c r="X392" s="100"/>
      <c r="Y392" s="101"/>
      <c r="Z392" s="102"/>
      <c r="AA392" s="103"/>
      <c r="AB392" s="104"/>
      <c r="AC392" s="105"/>
      <c r="AD392" s="471"/>
      <c r="AE392" s="107"/>
      <c r="AF392" s="108"/>
      <c r="AG392" s="109"/>
      <c r="AH392" s="540"/>
      <c r="AI392" s="109"/>
      <c r="AJ392" s="472"/>
      <c r="AK392" s="124"/>
      <c r="AP392" s="126"/>
      <c r="AQ392" s="104"/>
      <c r="AS392" s="114" t="str">
        <f t="shared" ref="AS392:AS455" si="205">IF(W392=T392,"OK","MAL")</f>
        <v>OK</v>
      </c>
    </row>
    <row r="393" spans="1:45" ht="30" customHeight="1" x14ac:dyDescent="0.3">
      <c r="A393" s="81"/>
      <c r="B393" s="460"/>
      <c r="C393" s="461"/>
      <c r="D393" s="462"/>
      <c r="E393" s="463"/>
      <c r="F393" s="464"/>
      <c r="G393" s="465"/>
      <c r="H393" s="466"/>
      <c r="I393" s="487"/>
      <c r="J393" s="487"/>
      <c r="K393" s="507"/>
      <c r="L393" s="476" t="s">
        <v>484</v>
      </c>
      <c r="M393" s="474">
        <v>0.5</v>
      </c>
      <c r="N393" s="127" t="s">
        <v>46</v>
      </c>
      <c r="O393" s="184">
        <v>0.5</v>
      </c>
      <c r="P393" s="184">
        <v>1</v>
      </c>
      <c r="Q393" s="184">
        <v>1</v>
      </c>
      <c r="R393" s="185">
        <v>1</v>
      </c>
      <c r="S393" s="128">
        <f>SUM(O393:O393)*M393</f>
        <v>0.25</v>
      </c>
      <c r="T393" s="129">
        <f>SUM(P393:P393)*M393</f>
        <v>0.5</v>
      </c>
      <c r="U393" s="129">
        <f>SUM(Q393:Q393)*M393</f>
        <v>0.5</v>
      </c>
      <c r="V393" s="129">
        <f>SUM(R393:R393)*M393</f>
        <v>0.5</v>
      </c>
      <c r="W393" s="130">
        <f>MAX(S393:V393)</f>
        <v>0.5</v>
      </c>
      <c r="X393" s="100"/>
      <c r="Y393" s="101"/>
      <c r="Z393" s="102"/>
      <c r="AA393" s="103"/>
      <c r="AB393" s="104"/>
      <c r="AC393" s="105"/>
      <c r="AD393" s="458" t="s">
        <v>485</v>
      </c>
      <c r="AE393" s="76"/>
      <c r="AF393" s="77" t="str">
        <f t="shared" ref="AF393" si="206">+IF(P394&gt;P393,"SUPERADA",IF(T394=T393,"EQUILIBRADA",IF(T394&lt;T393,"PARA MEJORAR")))</f>
        <v>EQUILIBRADA</v>
      </c>
      <c r="AG393" s="109"/>
      <c r="AH393" s="540"/>
      <c r="AI393" s="109"/>
      <c r="AJ393" s="472"/>
      <c r="AK393" s="124"/>
      <c r="AP393" s="126"/>
      <c r="AQ393" s="104"/>
      <c r="AS393" s="80" t="str">
        <f t="shared" si="205"/>
        <v>OK</v>
      </c>
    </row>
    <row r="394" spans="1:45" ht="37.5" customHeight="1" thickBot="1" x14ac:dyDescent="0.35">
      <c r="A394" s="81"/>
      <c r="B394" s="460"/>
      <c r="C394" s="489"/>
      <c r="D394" s="490"/>
      <c r="E394" s="491"/>
      <c r="F394" s="492"/>
      <c r="G394" s="478"/>
      <c r="H394" s="479"/>
      <c r="I394" s="493"/>
      <c r="J394" s="493"/>
      <c r="K394" s="509"/>
      <c r="L394" s="494"/>
      <c r="M394" s="483"/>
      <c r="N394" s="137" t="s">
        <v>52</v>
      </c>
      <c r="O394" s="139">
        <v>0.5</v>
      </c>
      <c r="P394" s="139">
        <v>1</v>
      </c>
      <c r="Q394" s="139">
        <v>0</v>
      </c>
      <c r="R394" s="140">
        <v>0</v>
      </c>
      <c r="S394" s="141">
        <f>SUM(O394:O394)*M393</f>
        <v>0.25</v>
      </c>
      <c r="T394" s="142">
        <f>SUM(P394:P394)*M393</f>
        <v>0.5</v>
      </c>
      <c r="U394" s="142">
        <f>SUM(Q394:Q394)*M393</f>
        <v>0</v>
      </c>
      <c r="V394" s="142">
        <f>SUM(R394:R394)*M393</f>
        <v>0</v>
      </c>
      <c r="W394" s="143">
        <f>MAX(S394:V394)</f>
        <v>0.5</v>
      </c>
      <c r="X394" s="144"/>
      <c r="Y394" s="145"/>
      <c r="Z394" s="146"/>
      <c r="AA394" s="147"/>
      <c r="AB394" s="148"/>
      <c r="AC394" s="105"/>
      <c r="AD394" s="471"/>
      <c r="AE394" s="107"/>
      <c r="AF394" s="108"/>
      <c r="AG394" s="150"/>
      <c r="AH394" s="541"/>
      <c r="AI394" s="109"/>
      <c r="AJ394" s="472"/>
      <c r="AK394" s="124"/>
      <c r="AP394" s="126"/>
      <c r="AQ394" s="148"/>
      <c r="AS394" s="114" t="str">
        <f t="shared" si="205"/>
        <v>OK</v>
      </c>
    </row>
    <row r="395" spans="1:45" ht="30" customHeight="1" x14ac:dyDescent="0.3">
      <c r="A395" s="81"/>
      <c r="B395" s="460"/>
      <c r="C395" s="448">
        <v>27</v>
      </c>
      <c r="D395" s="449" t="s">
        <v>486</v>
      </c>
      <c r="E395" s="450">
        <v>29</v>
      </c>
      <c r="F395" s="451" t="s">
        <v>487</v>
      </c>
      <c r="G395" s="452" t="s">
        <v>488</v>
      </c>
      <c r="H395" s="453">
        <v>54</v>
      </c>
      <c r="I395" s="485" t="s">
        <v>489</v>
      </c>
      <c r="J395" s="485" t="s">
        <v>457</v>
      </c>
      <c r="K395" s="495">
        <f>+Y395/(W395+W397+W399)</f>
        <v>0.64500000000000002</v>
      </c>
      <c r="L395" s="486" t="s">
        <v>490</v>
      </c>
      <c r="M395" s="457">
        <v>0.5</v>
      </c>
      <c r="N395" s="62" t="s">
        <v>46</v>
      </c>
      <c r="O395" s="64">
        <v>0.2</v>
      </c>
      <c r="P395" s="64">
        <v>0.4</v>
      </c>
      <c r="Q395" s="64">
        <v>0.7</v>
      </c>
      <c r="R395" s="65">
        <v>1</v>
      </c>
      <c r="S395" s="66">
        <f>SUM(O395:O395)*M395</f>
        <v>0.1</v>
      </c>
      <c r="T395" s="67">
        <f>SUM(P395:P395)*M395</f>
        <v>0.2</v>
      </c>
      <c r="U395" s="67">
        <f>SUM(Q395:Q395)*M395</f>
        <v>0.35</v>
      </c>
      <c r="V395" s="67">
        <f>SUM(R395:R395)*M395</f>
        <v>0.5</v>
      </c>
      <c r="W395" s="68">
        <f t="shared" si="194"/>
        <v>0.5</v>
      </c>
      <c r="X395" s="69">
        <f>+S396+S398+S400</f>
        <v>0.17499999999999999</v>
      </c>
      <c r="Y395" s="70">
        <f>+T396+T398+T400</f>
        <v>0.64500000000000002</v>
      </c>
      <c r="Z395" s="71">
        <f>+U396+U398+U400</f>
        <v>0</v>
      </c>
      <c r="AA395" s="72">
        <f>+V396+V398+V400</f>
        <v>0</v>
      </c>
      <c r="AB395" s="73">
        <f>+AA396+AA398+AA400</f>
        <v>0</v>
      </c>
      <c r="AC395" s="105"/>
      <c r="AD395" s="458" t="s">
        <v>491</v>
      </c>
      <c r="AE395" s="76"/>
      <c r="AF395" s="77" t="str">
        <f t="shared" ref="AF395" si="207">+IF(P396&gt;P395,"SUPERADA",IF(T396=T395,"EQUILIBRADA",IF(T396&lt;T395,"PARA MEJORAR")))</f>
        <v>EQUILIBRADA</v>
      </c>
      <c r="AG395" s="77" t="str">
        <f>IF(COUNTIF(AF395:AF400,"PARA MEJORAR")&gt;=1,"PARA MEJORAR","BIEN")</f>
        <v>BIEN</v>
      </c>
      <c r="AH395" s="77" t="str">
        <f>IF(COUNTIF(AG395:AG400,"PARA MEJORAR")&gt;=1,"PARA MEJORAR","BIEN")</f>
        <v>BIEN</v>
      </c>
      <c r="AI395" s="109"/>
      <c r="AJ395" s="472"/>
      <c r="AK395" s="204"/>
      <c r="AL395" s="205"/>
      <c r="AM395" s="205"/>
      <c r="AN395" s="205"/>
      <c r="AO395" s="205"/>
      <c r="AP395" s="206"/>
      <c r="AQ395" s="73"/>
      <c r="AS395" s="80" t="str">
        <f t="shared" si="205"/>
        <v>MAL</v>
      </c>
    </row>
    <row r="396" spans="1:45" ht="30" customHeight="1" thickBot="1" x14ac:dyDescent="0.35">
      <c r="A396" s="81"/>
      <c r="B396" s="460"/>
      <c r="C396" s="461"/>
      <c r="D396" s="462"/>
      <c r="E396" s="463"/>
      <c r="F396" s="464"/>
      <c r="G396" s="465"/>
      <c r="H396" s="466"/>
      <c r="I396" s="487"/>
      <c r="J396" s="487"/>
      <c r="K396" s="496"/>
      <c r="L396" s="477"/>
      <c r="M396" s="470"/>
      <c r="N396" s="93" t="s">
        <v>52</v>
      </c>
      <c r="O396" s="95">
        <v>0.2</v>
      </c>
      <c r="P396" s="95">
        <v>0.4</v>
      </c>
      <c r="Q396" s="95">
        <v>0</v>
      </c>
      <c r="R396" s="96">
        <v>0</v>
      </c>
      <c r="S396" s="97">
        <f>SUM(O396:O396)*M395</f>
        <v>0.1</v>
      </c>
      <c r="T396" s="98">
        <f>SUM(P396:P396)*M395</f>
        <v>0.2</v>
      </c>
      <c r="U396" s="98">
        <f>SUM(Q396:Q396)*M395</f>
        <v>0</v>
      </c>
      <c r="V396" s="98">
        <f>SUM(R396:R396)*M395</f>
        <v>0</v>
      </c>
      <c r="W396" s="99">
        <f t="shared" si="194"/>
        <v>0.2</v>
      </c>
      <c r="X396" s="100"/>
      <c r="Y396" s="101"/>
      <c r="Z396" s="102"/>
      <c r="AA396" s="103"/>
      <c r="AB396" s="104"/>
      <c r="AC396" s="105"/>
      <c r="AD396" s="471"/>
      <c r="AE396" s="107"/>
      <c r="AF396" s="108"/>
      <c r="AG396" s="109"/>
      <c r="AH396" s="109"/>
      <c r="AI396" s="109"/>
      <c r="AJ396" s="472"/>
      <c r="AK396" s="124"/>
      <c r="AP396" s="126"/>
      <c r="AQ396" s="104"/>
      <c r="AS396" s="114" t="str">
        <f t="shared" si="205"/>
        <v>OK</v>
      </c>
    </row>
    <row r="397" spans="1:45" ht="30" customHeight="1" x14ac:dyDescent="0.3">
      <c r="A397" s="81"/>
      <c r="B397" s="460"/>
      <c r="C397" s="461"/>
      <c r="D397" s="462"/>
      <c r="E397" s="463"/>
      <c r="F397" s="464"/>
      <c r="G397" s="465"/>
      <c r="H397" s="466"/>
      <c r="I397" s="487"/>
      <c r="J397" s="487"/>
      <c r="K397" s="496"/>
      <c r="L397" s="476" t="s">
        <v>492</v>
      </c>
      <c r="M397" s="474">
        <v>0.4</v>
      </c>
      <c r="N397" s="127" t="s">
        <v>46</v>
      </c>
      <c r="O397" s="184">
        <v>0.15</v>
      </c>
      <c r="P397" s="184">
        <v>0.5</v>
      </c>
      <c r="Q397" s="184">
        <v>0.75</v>
      </c>
      <c r="R397" s="185">
        <v>1</v>
      </c>
      <c r="S397" s="128">
        <f>SUM(O397:O397)*M397</f>
        <v>0.06</v>
      </c>
      <c r="T397" s="129">
        <f>SUM(P397:P397)*M397</f>
        <v>0.2</v>
      </c>
      <c r="U397" s="129">
        <f>SUM(Q397:Q397)*M397</f>
        <v>0.30000000000000004</v>
      </c>
      <c r="V397" s="129">
        <f>SUM(R397:R397)*M397</f>
        <v>0.4</v>
      </c>
      <c r="W397" s="130">
        <f t="shared" si="194"/>
        <v>0.4</v>
      </c>
      <c r="X397" s="100"/>
      <c r="Y397" s="101"/>
      <c r="Z397" s="102"/>
      <c r="AA397" s="103"/>
      <c r="AB397" s="104"/>
      <c r="AC397" s="105"/>
      <c r="AD397" s="458" t="s">
        <v>491</v>
      </c>
      <c r="AE397" s="76"/>
      <c r="AF397" s="77" t="str">
        <f t="shared" ref="AF397" si="208">+IF(P398&gt;P397,"SUPERADA",IF(T398=T397,"EQUILIBRADA",IF(T398&lt;T397,"PARA MEJORAR")))</f>
        <v>SUPERADA</v>
      </c>
      <c r="AG397" s="109"/>
      <c r="AH397" s="109"/>
      <c r="AI397" s="109"/>
      <c r="AJ397" s="472"/>
      <c r="AK397" s="124"/>
      <c r="AP397" s="126"/>
      <c r="AQ397" s="104"/>
      <c r="AS397" s="80" t="str">
        <f t="shared" si="205"/>
        <v>MAL</v>
      </c>
    </row>
    <row r="398" spans="1:45" ht="30" customHeight="1" thickBot="1" x14ac:dyDescent="0.35">
      <c r="A398" s="81"/>
      <c r="B398" s="460"/>
      <c r="C398" s="461"/>
      <c r="D398" s="462"/>
      <c r="E398" s="463"/>
      <c r="F398" s="464"/>
      <c r="G398" s="465"/>
      <c r="H398" s="466"/>
      <c r="I398" s="487"/>
      <c r="J398" s="487"/>
      <c r="K398" s="496"/>
      <c r="L398" s="477"/>
      <c r="M398" s="470"/>
      <c r="N398" s="93" t="s">
        <v>52</v>
      </c>
      <c r="O398" s="95">
        <v>0.15</v>
      </c>
      <c r="P398" s="95">
        <v>0.9</v>
      </c>
      <c r="Q398" s="95">
        <v>0</v>
      </c>
      <c r="R398" s="96">
        <v>0</v>
      </c>
      <c r="S398" s="97">
        <f>SUM(O398:O398)*M397</f>
        <v>0.06</v>
      </c>
      <c r="T398" s="98">
        <f>SUM(P398:P398)*M397</f>
        <v>0.36000000000000004</v>
      </c>
      <c r="U398" s="98">
        <f>SUM(Q398:Q398)*M397</f>
        <v>0</v>
      </c>
      <c r="V398" s="98">
        <f>SUM(R398:R398)*M397</f>
        <v>0</v>
      </c>
      <c r="W398" s="99">
        <f t="shared" si="194"/>
        <v>0.36000000000000004</v>
      </c>
      <c r="X398" s="100"/>
      <c r="Y398" s="101"/>
      <c r="Z398" s="102"/>
      <c r="AA398" s="103"/>
      <c r="AB398" s="104"/>
      <c r="AC398" s="105"/>
      <c r="AD398" s="471"/>
      <c r="AE398" s="107"/>
      <c r="AF398" s="108"/>
      <c r="AG398" s="109"/>
      <c r="AH398" s="109"/>
      <c r="AI398" s="109"/>
      <c r="AJ398" s="472"/>
      <c r="AK398" s="124"/>
      <c r="AP398" s="126"/>
      <c r="AQ398" s="104"/>
      <c r="AS398" s="114" t="str">
        <f t="shared" si="205"/>
        <v>OK</v>
      </c>
    </row>
    <row r="399" spans="1:45" ht="30" customHeight="1" x14ac:dyDescent="0.3">
      <c r="A399" s="81"/>
      <c r="B399" s="460"/>
      <c r="C399" s="461"/>
      <c r="D399" s="462"/>
      <c r="E399" s="463"/>
      <c r="F399" s="464"/>
      <c r="G399" s="465"/>
      <c r="H399" s="466"/>
      <c r="I399" s="487"/>
      <c r="J399" s="487"/>
      <c r="K399" s="496"/>
      <c r="L399" s="476" t="s">
        <v>493</v>
      </c>
      <c r="M399" s="474">
        <v>0.1</v>
      </c>
      <c r="N399" s="127" t="s">
        <v>46</v>
      </c>
      <c r="O399" s="184">
        <v>0.15</v>
      </c>
      <c r="P399" s="184">
        <v>0.4</v>
      </c>
      <c r="Q399" s="184">
        <v>0.75</v>
      </c>
      <c r="R399" s="185">
        <v>1</v>
      </c>
      <c r="S399" s="128">
        <f>SUM(O399:O399)*M399</f>
        <v>1.4999999999999999E-2</v>
      </c>
      <c r="T399" s="129">
        <f>SUM(P399:P399)*M399</f>
        <v>4.0000000000000008E-2</v>
      </c>
      <c r="U399" s="129">
        <f>SUM(Q399:Q399)*M399</f>
        <v>7.5000000000000011E-2</v>
      </c>
      <c r="V399" s="129">
        <f>SUM(R399:R399)*M399</f>
        <v>0.1</v>
      </c>
      <c r="W399" s="130">
        <f t="shared" si="194"/>
        <v>0.1</v>
      </c>
      <c r="X399" s="100"/>
      <c r="Y399" s="101"/>
      <c r="Z399" s="102"/>
      <c r="AA399" s="103"/>
      <c r="AB399" s="104"/>
      <c r="AC399" s="105"/>
      <c r="AD399" s="475" t="s">
        <v>494</v>
      </c>
      <c r="AE399" s="76"/>
      <c r="AF399" s="77" t="str">
        <f t="shared" ref="AF399" si="209">+IF(P400&gt;P399,"SUPERADA",IF(T400=T399,"EQUILIBRADA",IF(T400&lt;T399,"PARA MEJORAR")))</f>
        <v>SUPERADA</v>
      </c>
      <c r="AG399" s="109"/>
      <c r="AH399" s="109"/>
      <c r="AI399" s="109"/>
      <c r="AJ399" s="472"/>
      <c r="AK399" s="124"/>
      <c r="AP399" s="126"/>
      <c r="AQ399" s="104"/>
      <c r="AS399" s="80" t="str">
        <f t="shared" si="205"/>
        <v>MAL</v>
      </c>
    </row>
    <row r="400" spans="1:45" ht="30" customHeight="1" thickBot="1" x14ac:dyDescent="0.35">
      <c r="A400" s="81"/>
      <c r="B400" s="460"/>
      <c r="C400" s="489"/>
      <c r="D400" s="490"/>
      <c r="E400" s="491"/>
      <c r="F400" s="492"/>
      <c r="G400" s="478"/>
      <c r="H400" s="479"/>
      <c r="I400" s="493"/>
      <c r="J400" s="493"/>
      <c r="K400" s="497"/>
      <c r="L400" s="494"/>
      <c r="M400" s="483"/>
      <c r="N400" s="137" t="s">
        <v>52</v>
      </c>
      <c r="O400" s="139">
        <v>0.15</v>
      </c>
      <c r="P400" s="139">
        <v>0.85</v>
      </c>
      <c r="Q400" s="139">
        <v>0</v>
      </c>
      <c r="R400" s="140">
        <v>0</v>
      </c>
      <c r="S400" s="141">
        <f>SUM(O400:O400)*M399</f>
        <v>1.4999999999999999E-2</v>
      </c>
      <c r="T400" s="142">
        <f>SUM(P400:P400)*M399</f>
        <v>8.5000000000000006E-2</v>
      </c>
      <c r="U400" s="142">
        <f>SUM(Q400:Q400)*M399</f>
        <v>0</v>
      </c>
      <c r="V400" s="142">
        <f>SUM(R400:R400)*M399</f>
        <v>0</v>
      </c>
      <c r="W400" s="143">
        <f t="shared" si="194"/>
        <v>8.5000000000000006E-2</v>
      </c>
      <c r="X400" s="144"/>
      <c r="Y400" s="145"/>
      <c r="Z400" s="146"/>
      <c r="AA400" s="147"/>
      <c r="AB400" s="148"/>
      <c r="AC400" s="105"/>
      <c r="AD400" s="484"/>
      <c r="AE400" s="107"/>
      <c r="AF400" s="108"/>
      <c r="AG400" s="150"/>
      <c r="AH400" s="150"/>
      <c r="AI400" s="109"/>
      <c r="AJ400" s="472"/>
      <c r="AK400" s="124"/>
      <c r="AP400" s="126"/>
      <c r="AQ400" s="148"/>
      <c r="AS400" s="114" t="str">
        <f t="shared" si="205"/>
        <v>OK</v>
      </c>
    </row>
    <row r="401" spans="1:45" ht="30" customHeight="1" x14ac:dyDescent="0.3">
      <c r="A401" s="81"/>
      <c r="B401" s="460"/>
      <c r="C401" s="542"/>
      <c r="D401" s="543"/>
      <c r="E401" s="450"/>
      <c r="F401" s="451"/>
      <c r="G401" s="544" t="s">
        <v>144</v>
      </c>
      <c r="H401" s="504">
        <v>55</v>
      </c>
      <c r="I401" s="545" t="s">
        <v>145</v>
      </c>
      <c r="J401" s="546" t="s">
        <v>146</v>
      </c>
      <c r="K401" s="495">
        <f>+Y401/(423+W403+W405)</f>
        <v>2.3367243373380231E-5</v>
      </c>
      <c r="L401" s="547" t="s">
        <v>194</v>
      </c>
      <c r="M401" s="457">
        <v>0.33</v>
      </c>
      <c r="N401" s="62" t="s">
        <v>46</v>
      </c>
      <c r="O401" s="223">
        <v>0</v>
      </c>
      <c r="P401" s="224">
        <v>1</v>
      </c>
      <c r="Q401" s="224">
        <v>1</v>
      </c>
      <c r="R401" s="225">
        <v>1</v>
      </c>
      <c r="S401" s="226">
        <f>SUM(O401:O401)*M401</f>
        <v>0</v>
      </c>
      <c r="T401" s="227">
        <f>SUM(P401:P401)*M401</f>
        <v>0.33</v>
      </c>
      <c r="U401" s="227">
        <f>SUM(Q401:Q401)*M401</f>
        <v>0.33</v>
      </c>
      <c r="V401" s="227">
        <f>SUM(R401:R401)*M401</f>
        <v>0.33</v>
      </c>
      <c r="W401" s="228">
        <f t="shared" si="194"/>
        <v>0.33</v>
      </c>
      <c r="X401" s="69">
        <f>+S402+S406</f>
        <v>0</v>
      </c>
      <c r="Y401" s="70">
        <f>+T402+T406+T404</f>
        <v>9.9000000000000008E-3</v>
      </c>
      <c r="Z401" s="71">
        <f>+U402+U406</f>
        <v>0</v>
      </c>
      <c r="AA401" s="72">
        <f>+V402+V406</f>
        <v>0</v>
      </c>
      <c r="AB401" s="73">
        <f>+AA402+AA406</f>
        <v>0</v>
      </c>
      <c r="AC401" s="105"/>
      <c r="AD401" s="548" t="s">
        <v>343</v>
      </c>
      <c r="AE401" s="76"/>
      <c r="AF401" s="77" t="str">
        <f t="shared" ref="AF401" si="210">+IF(P402&gt;P401,"SUPERADA",IF(T402=T401,"EQUILIBRADA",IF(T402&lt;T401,"PARA MEJORAR")))</f>
        <v>PARA MEJORAR</v>
      </c>
      <c r="AG401" s="77" t="str">
        <f>IF(COUNTIF(AF401:AF406,"PARA MEJORAR")&gt;=1,"PARA MEJORAR","BIEN")</f>
        <v>PARA MEJORAR</v>
      </c>
      <c r="AH401" s="77" t="str">
        <f>IF(COUNTIF(AG401:AG406,"PARA MEJORAR")&gt;=1,"PARA MEJORAR","BIEN")</f>
        <v>PARA MEJORAR</v>
      </c>
      <c r="AI401" s="109"/>
      <c r="AJ401" s="472"/>
      <c r="AK401" s="229"/>
      <c r="AL401" s="230"/>
      <c r="AM401" s="230"/>
      <c r="AN401" s="230"/>
      <c r="AO401" s="230"/>
      <c r="AP401" s="231"/>
      <c r="AQ401" s="73"/>
      <c r="AS401" s="80" t="str">
        <f t="shared" si="205"/>
        <v>OK</v>
      </c>
    </row>
    <row r="402" spans="1:45" ht="30" customHeight="1" thickBot="1" x14ac:dyDescent="0.35">
      <c r="A402" s="81"/>
      <c r="B402" s="460"/>
      <c r="C402" s="549"/>
      <c r="D402" s="550"/>
      <c r="E402" s="463"/>
      <c r="F402" s="464"/>
      <c r="G402" s="551"/>
      <c r="H402" s="506"/>
      <c r="I402" s="552"/>
      <c r="J402" s="553"/>
      <c r="K402" s="496"/>
      <c r="L402" s="554"/>
      <c r="M402" s="470"/>
      <c r="N402" s="93" t="s">
        <v>52</v>
      </c>
      <c r="O402" s="233">
        <v>0</v>
      </c>
      <c r="P402" s="234">
        <v>0.03</v>
      </c>
      <c r="Q402" s="234">
        <v>0</v>
      </c>
      <c r="R402" s="235">
        <v>0</v>
      </c>
      <c r="S402" s="236">
        <f>SUM(O402:O402)*M401</f>
        <v>0</v>
      </c>
      <c r="T402" s="237">
        <f>SUM(P402:P402)*M401</f>
        <v>9.9000000000000008E-3</v>
      </c>
      <c r="U402" s="237">
        <f>SUM(Q402:Q402)*M401</f>
        <v>0</v>
      </c>
      <c r="V402" s="237">
        <f>SUM(R402:R402)*M401</f>
        <v>0</v>
      </c>
      <c r="W402" s="238">
        <f t="shared" si="194"/>
        <v>9.9000000000000008E-3</v>
      </c>
      <c r="X402" s="100"/>
      <c r="Y402" s="101"/>
      <c r="Z402" s="102"/>
      <c r="AA402" s="103"/>
      <c r="AB402" s="104"/>
      <c r="AC402" s="105"/>
      <c r="AD402" s="555"/>
      <c r="AE402" s="107"/>
      <c r="AF402" s="108"/>
      <c r="AG402" s="109"/>
      <c r="AH402" s="109"/>
      <c r="AI402" s="109"/>
      <c r="AJ402" s="472"/>
      <c r="AK402" s="124"/>
      <c r="AP402" s="126"/>
      <c r="AQ402" s="104"/>
      <c r="AS402" s="114" t="str">
        <f t="shared" si="205"/>
        <v>OK</v>
      </c>
    </row>
    <row r="403" spans="1:45" ht="30" customHeight="1" x14ac:dyDescent="0.3">
      <c r="A403" s="81"/>
      <c r="B403" s="460"/>
      <c r="C403" s="549"/>
      <c r="D403" s="550"/>
      <c r="E403" s="463"/>
      <c r="F403" s="464"/>
      <c r="G403" s="551"/>
      <c r="H403" s="506"/>
      <c r="I403" s="552"/>
      <c r="J403" s="553"/>
      <c r="K403" s="496"/>
      <c r="L403" s="556" t="s">
        <v>149</v>
      </c>
      <c r="M403" s="474">
        <v>0.33</v>
      </c>
      <c r="N403" s="127" t="s">
        <v>46</v>
      </c>
      <c r="O403" s="239">
        <v>0</v>
      </c>
      <c r="P403" s="240">
        <v>0</v>
      </c>
      <c r="Q403" s="240">
        <v>1</v>
      </c>
      <c r="R403" s="241">
        <v>1</v>
      </c>
      <c r="S403" s="242">
        <f>SUM(O403:O403)*M403</f>
        <v>0</v>
      </c>
      <c r="T403" s="243">
        <f>SUM(P403:P403)*M403</f>
        <v>0</v>
      </c>
      <c r="U403" s="243">
        <f>SUM(Q403:Q403)*M403</f>
        <v>0.33</v>
      </c>
      <c r="V403" s="243">
        <f>SUM(R403:R403)*M403</f>
        <v>0.33</v>
      </c>
      <c r="W403" s="244">
        <f t="shared" si="194"/>
        <v>0.33</v>
      </c>
      <c r="X403" s="100"/>
      <c r="Y403" s="101"/>
      <c r="Z403" s="102"/>
      <c r="AA403" s="103"/>
      <c r="AB403" s="104"/>
      <c r="AC403" s="105"/>
      <c r="AD403" s="555"/>
      <c r="AE403" s="76"/>
      <c r="AF403" s="77" t="str">
        <f t="shared" ref="AF403" si="211">+IF(P404&gt;P403,"SUPERADA",IF(T404=T403,"EQUILIBRADA",IF(T404&lt;T403,"PARA MEJORAR")))</f>
        <v>EQUILIBRADA</v>
      </c>
      <c r="AG403" s="109"/>
      <c r="AH403" s="109"/>
      <c r="AI403" s="109"/>
      <c r="AJ403" s="472"/>
      <c r="AK403" s="124"/>
      <c r="AP403" s="126"/>
      <c r="AQ403" s="104"/>
      <c r="AS403" s="80" t="str">
        <f t="shared" si="205"/>
        <v>MAL</v>
      </c>
    </row>
    <row r="404" spans="1:45" ht="30" customHeight="1" thickBot="1" x14ac:dyDescent="0.35">
      <c r="A404" s="81"/>
      <c r="B404" s="460"/>
      <c r="C404" s="549"/>
      <c r="D404" s="550"/>
      <c r="E404" s="463"/>
      <c r="F404" s="464"/>
      <c r="G404" s="551"/>
      <c r="H404" s="506"/>
      <c r="I404" s="552"/>
      <c r="J404" s="553"/>
      <c r="K404" s="496"/>
      <c r="L404" s="554"/>
      <c r="M404" s="470"/>
      <c r="N404" s="245" t="s">
        <v>52</v>
      </c>
      <c r="O404" s="233">
        <v>0</v>
      </c>
      <c r="P404" s="234">
        <v>0</v>
      </c>
      <c r="Q404" s="234">
        <v>0</v>
      </c>
      <c r="R404" s="235">
        <v>0</v>
      </c>
      <c r="S404" s="236">
        <f>SUM(O404:O404)*M403</f>
        <v>0</v>
      </c>
      <c r="T404" s="237">
        <f>SUM(P404:P404)*M403</f>
        <v>0</v>
      </c>
      <c r="U404" s="237">
        <f>SUM(Q404:Q404)*M403</f>
        <v>0</v>
      </c>
      <c r="V404" s="237">
        <f>SUM(R404:R404)*M403</f>
        <v>0</v>
      </c>
      <c r="W404" s="238">
        <f t="shared" si="194"/>
        <v>0</v>
      </c>
      <c r="X404" s="100"/>
      <c r="Y404" s="101"/>
      <c r="Z404" s="102"/>
      <c r="AA404" s="103"/>
      <c r="AB404" s="104"/>
      <c r="AC404" s="105"/>
      <c r="AD404" s="555"/>
      <c r="AE404" s="107"/>
      <c r="AF404" s="108"/>
      <c r="AG404" s="109"/>
      <c r="AH404" s="109"/>
      <c r="AI404" s="109"/>
      <c r="AJ404" s="472"/>
      <c r="AK404" s="124"/>
      <c r="AP404" s="126"/>
      <c r="AQ404" s="104"/>
      <c r="AS404" s="114" t="str">
        <f t="shared" si="205"/>
        <v>OK</v>
      </c>
    </row>
    <row r="405" spans="1:45" ht="30" customHeight="1" x14ac:dyDescent="0.3">
      <c r="A405" s="81"/>
      <c r="B405" s="460"/>
      <c r="C405" s="549"/>
      <c r="D405" s="550"/>
      <c r="E405" s="463"/>
      <c r="F405" s="464"/>
      <c r="G405" s="551"/>
      <c r="H405" s="506"/>
      <c r="I405" s="552"/>
      <c r="J405" s="553"/>
      <c r="K405" s="496"/>
      <c r="L405" s="556" t="s">
        <v>150</v>
      </c>
      <c r="M405" s="474">
        <v>0.34</v>
      </c>
      <c r="N405" s="246" t="s">
        <v>46</v>
      </c>
      <c r="O405" s="239">
        <v>0</v>
      </c>
      <c r="P405" s="240">
        <v>0</v>
      </c>
      <c r="Q405" s="240">
        <v>1</v>
      </c>
      <c r="R405" s="241">
        <v>1</v>
      </c>
      <c r="S405" s="242">
        <f>SUM(O405:O405)*M405</f>
        <v>0</v>
      </c>
      <c r="T405" s="243">
        <f>SUM(P405:P405)*M405</f>
        <v>0</v>
      </c>
      <c r="U405" s="243">
        <f>SUM(Q405:Q405)*M405</f>
        <v>0.34</v>
      </c>
      <c r="V405" s="243">
        <f>SUM(R405:R405)*M405</f>
        <v>0.34</v>
      </c>
      <c r="W405" s="244">
        <f t="shared" si="194"/>
        <v>0.34</v>
      </c>
      <c r="X405" s="100"/>
      <c r="Y405" s="101"/>
      <c r="Z405" s="102"/>
      <c r="AA405" s="103"/>
      <c r="AB405" s="104"/>
      <c r="AC405" s="105"/>
      <c r="AD405" s="555"/>
      <c r="AE405" s="76"/>
      <c r="AF405" s="77" t="str">
        <f t="shared" ref="AF405" si="212">+IF(P406&gt;P405,"SUPERADA",IF(T406=T405,"EQUILIBRADA",IF(T406&lt;T405,"PARA MEJORAR")))</f>
        <v>EQUILIBRADA</v>
      </c>
      <c r="AG405" s="109"/>
      <c r="AH405" s="109"/>
      <c r="AI405" s="109"/>
      <c r="AJ405" s="472"/>
      <c r="AK405" s="124"/>
      <c r="AP405" s="126"/>
      <c r="AQ405" s="104"/>
      <c r="AS405" s="80" t="str">
        <f t="shared" si="205"/>
        <v>MAL</v>
      </c>
    </row>
    <row r="406" spans="1:45" ht="30" customHeight="1" thickBot="1" x14ac:dyDescent="0.35">
      <c r="A406" s="81"/>
      <c r="B406" s="557"/>
      <c r="C406" s="558"/>
      <c r="D406" s="559"/>
      <c r="E406" s="491"/>
      <c r="F406" s="492"/>
      <c r="G406" s="560"/>
      <c r="H406" s="508"/>
      <c r="I406" s="561"/>
      <c r="J406" s="562"/>
      <c r="K406" s="497"/>
      <c r="L406" s="563"/>
      <c r="M406" s="483"/>
      <c r="N406" s="137" t="s">
        <v>52</v>
      </c>
      <c r="O406" s="249">
        <v>0</v>
      </c>
      <c r="P406" s="250">
        <v>0</v>
      </c>
      <c r="Q406" s="250">
        <v>0</v>
      </c>
      <c r="R406" s="251">
        <v>0</v>
      </c>
      <c r="S406" s="252">
        <f>SUM(O406:O406)*M405</f>
        <v>0</v>
      </c>
      <c r="T406" s="253">
        <f>SUM(P406:P406)*M405</f>
        <v>0</v>
      </c>
      <c r="U406" s="253">
        <f>SUM(Q406:Q406)*M405</f>
        <v>0</v>
      </c>
      <c r="V406" s="253">
        <f>SUM(R406:R406)*M405</f>
        <v>0</v>
      </c>
      <c r="W406" s="254">
        <f t="shared" si="194"/>
        <v>0</v>
      </c>
      <c r="X406" s="144"/>
      <c r="Y406" s="145"/>
      <c r="Z406" s="146"/>
      <c r="AA406" s="147"/>
      <c r="AB406" s="148"/>
      <c r="AC406" s="255"/>
      <c r="AD406" s="564"/>
      <c r="AE406" s="107"/>
      <c r="AF406" s="108"/>
      <c r="AG406" s="150"/>
      <c r="AH406" s="150"/>
      <c r="AI406" s="150"/>
      <c r="AJ406" s="565"/>
      <c r="AK406" s="124"/>
      <c r="AP406" s="126"/>
      <c r="AQ406" s="148"/>
      <c r="AS406" s="114" t="str">
        <f t="shared" si="205"/>
        <v>OK</v>
      </c>
    </row>
    <row r="407" spans="1:45" ht="21.75" customHeight="1" x14ac:dyDescent="0.3">
      <c r="A407" s="81"/>
      <c r="B407" s="566" t="s">
        <v>495</v>
      </c>
      <c r="C407" s="567">
        <v>28</v>
      </c>
      <c r="D407" s="568" t="s">
        <v>496</v>
      </c>
      <c r="E407" s="569">
        <v>30</v>
      </c>
      <c r="F407" s="570" t="s">
        <v>497</v>
      </c>
      <c r="G407" s="571" t="s">
        <v>498</v>
      </c>
      <c r="H407" s="572">
        <v>56</v>
      </c>
      <c r="I407" s="573" t="s">
        <v>499</v>
      </c>
      <c r="J407" s="573" t="s">
        <v>500</v>
      </c>
      <c r="K407" s="573" t="s">
        <v>501</v>
      </c>
      <c r="L407" s="574" t="s">
        <v>502</v>
      </c>
      <c r="M407" s="575">
        <v>0.2</v>
      </c>
      <c r="N407" s="62" t="s">
        <v>46</v>
      </c>
      <c r="O407" s="63">
        <v>0</v>
      </c>
      <c r="P407" s="64">
        <v>1</v>
      </c>
      <c r="Q407" s="64">
        <v>1</v>
      </c>
      <c r="R407" s="65">
        <v>1</v>
      </c>
      <c r="S407" s="66">
        <f>SUM(O407:O407)*M407</f>
        <v>0</v>
      </c>
      <c r="T407" s="67">
        <f>SUM(P407:P407)*M407</f>
        <v>0.2</v>
      </c>
      <c r="U407" s="67">
        <f>SUM(Q407:Q407)*M407</f>
        <v>0.2</v>
      </c>
      <c r="V407" s="67">
        <f>SUM(R407:R407)*M407</f>
        <v>0.2</v>
      </c>
      <c r="W407" s="68">
        <f t="shared" si="194"/>
        <v>0.2</v>
      </c>
      <c r="X407" s="69">
        <f>+S408+S410+S412</f>
        <v>0</v>
      </c>
      <c r="Y407" s="70">
        <f>+T408+T410+T412</f>
        <v>0.43000000000000005</v>
      </c>
      <c r="Z407" s="71">
        <f>+U408+U410+U412</f>
        <v>0</v>
      </c>
      <c r="AA407" s="72">
        <f>+V408+V410+V412</f>
        <v>0</v>
      </c>
      <c r="AB407" s="73">
        <f>+AA408+AA410+AA412</f>
        <v>0</v>
      </c>
      <c r="AC407" s="74" t="s">
        <v>503</v>
      </c>
      <c r="AD407" s="576" t="s">
        <v>504</v>
      </c>
      <c r="AE407" s="76"/>
      <c r="AF407" s="77" t="str">
        <f t="shared" ref="AF407" si="213">+IF(P408&gt;P407,"SUPERADA",IF(T408=T407,"EQUILIBRADA",IF(T408&lt;T407,"PARA MEJORAR")))</f>
        <v>PARA MEJORAR</v>
      </c>
      <c r="AG407" s="77" t="str">
        <f>IF(COUNTIF(AF407:AF412,"PARA MEJORAR")&gt;=1,"PARA MEJORAR","BIEN")</f>
        <v>PARA MEJORAR</v>
      </c>
      <c r="AH407" s="77" t="str">
        <f>IF(COUNTIF(AG407:AG412,"PARA MEJORAR")&gt;=1,"PARA MEJORAR","BIEN")</f>
        <v>PARA MEJORAR</v>
      </c>
      <c r="AI407" s="77" t="str">
        <f>IF(COUNTIF(AH407:AH472,"PARA MEJORAR")&gt;=1,"PARA MEJORAR","BIEN")</f>
        <v>PARA MEJORAR</v>
      </c>
      <c r="AJ407" s="577" t="s">
        <v>505</v>
      </c>
      <c r="AK407" s="204"/>
      <c r="AL407" s="205"/>
      <c r="AM407" s="205"/>
      <c r="AN407" s="205"/>
      <c r="AO407" s="205"/>
      <c r="AP407" s="206"/>
      <c r="AQ407" s="73"/>
      <c r="AS407" s="80" t="str">
        <f t="shared" si="205"/>
        <v>OK</v>
      </c>
    </row>
    <row r="408" spans="1:45" ht="19.5" customHeight="1" thickBot="1" x14ac:dyDescent="0.35">
      <c r="A408" s="81"/>
      <c r="B408" s="578"/>
      <c r="C408" s="579"/>
      <c r="D408" s="580"/>
      <c r="E408" s="581"/>
      <c r="F408" s="582"/>
      <c r="G408" s="583"/>
      <c r="H408" s="584"/>
      <c r="I408" s="585"/>
      <c r="J408" s="585"/>
      <c r="K408" s="585"/>
      <c r="L408" s="586"/>
      <c r="M408" s="587"/>
      <c r="N408" s="93" t="s">
        <v>52</v>
      </c>
      <c r="O408" s="94">
        <v>0</v>
      </c>
      <c r="P408" s="95">
        <v>0.9</v>
      </c>
      <c r="Q408" s="95">
        <v>0</v>
      </c>
      <c r="R408" s="96">
        <v>0</v>
      </c>
      <c r="S408" s="97">
        <f>SUM(O408:O408)*M407</f>
        <v>0</v>
      </c>
      <c r="T408" s="98">
        <f>SUM(P408:P408)*M407</f>
        <v>0.18000000000000002</v>
      </c>
      <c r="U408" s="98">
        <f>SUM(Q408:Q408)*M407</f>
        <v>0</v>
      </c>
      <c r="V408" s="98">
        <f>SUM(R408:R408)*M407</f>
        <v>0</v>
      </c>
      <c r="W408" s="99">
        <f t="shared" si="194"/>
        <v>0.18000000000000002</v>
      </c>
      <c r="X408" s="100"/>
      <c r="Y408" s="101"/>
      <c r="Z408" s="102"/>
      <c r="AA408" s="103"/>
      <c r="AB408" s="104"/>
      <c r="AC408" s="105"/>
      <c r="AD408" s="588"/>
      <c r="AE408" s="107"/>
      <c r="AF408" s="108"/>
      <c r="AG408" s="109"/>
      <c r="AH408" s="109"/>
      <c r="AI408" s="109"/>
      <c r="AJ408" s="589"/>
      <c r="AK408" s="124"/>
      <c r="AP408" s="126"/>
      <c r="AQ408" s="104"/>
      <c r="AS408" s="114" t="str">
        <f t="shared" si="205"/>
        <v>OK</v>
      </c>
    </row>
    <row r="409" spans="1:45" ht="30" customHeight="1" x14ac:dyDescent="0.3">
      <c r="A409" s="81"/>
      <c r="B409" s="578"/>
      <c r="C409" s="579"/>
      <c r="D409" s="580"/>
      <c r="E409" s="581"/>
      <c r="F409" s="582"/>
      <c r="G409" s="583"/>
      <c r="H409" s="584"/>
      <c r="I409" s="585"/>
      <c r="J409" s="585"/>
      <c r="K409" s="585"/>
      <c r="L409" s="590" t="s">
        <v>506</v>
      </c>
      <c r="M409" s="591">
        <v>0.5</v>
      </c>
      <c r="N409" s="127" t="s">
        <v>46</v>
      </c>
      <c r="O409" s="208">
        <v>0</v>
      </c>
      <c r="P409" s="184">
        <v>0.5</v>
      </c>
      <c r="Q409" s="184">
        <v>1</v>
      </c>
      <c r="R409" s="185">
        <v>1</v>
      </c>
      <c r="S409" s="128">
        <f>SUM(O409:O409)*M409</f>
        <v>0</v>
      </c>
      <c r="T409" s="129">
        <f>SUM(P409:P409)*M409</f>
        <v>0.25</v>
      </c>
      <c r="U409" s="129">
        <f>SUM(Q409:Q409)*M409</f>
        <v>0.5</v>
      </c>
      <c r="V409" s="129">
        <f>SUM(R409:R409)*M409</f>
        <v>0.5</v>
      </c>
      <c r="W409" s="130">
        <f t="shared" si="194"/>
        <v>0.5</v>
      </c>
      <c r="X409" s="100"/>
      <c r="Y409" s="101"/>
      <c r="Z409" s="102"/>
      <c r="AA409" s="103"/>
      <c r="AB409" s="104"/>
      <c r="AC409" s="105"/>
      <c r="AD409" s="588"/>
      <c r="AE409" s="76"/>
      <c r="AF409" s="77" t="str">
        <f t="shared" ref="AF409" si="214">+IF(P410&gt;P409,"SUPERADA",IF(T410=T409,"EQUILIBRADA",IF(T410&lt;T409,"PARA MEJORAR")))</f>
        <v>EQUILIBRADA</v>
      </c>
      <c r="AG409" s="109"/>
      <c r="AH409" s="109"/>
      <c r="AI409" s="109"/>
      <c r="AJ409" s="589"/>
      <c r="AK409" s="124"/>
      <c r="AP409" s="126"/>
      <c r="AQ409" s="104"/>
      <c r="AS409" s="80" t="str">
        <f t="shared" si="205"/>
        <v>MAL</v>
      </c>
    </row>
    <row r="410" spans="1:45" ht="30" customHeight="1" thickBot="1" x14ac:dyDescent="0.35">
      <c r="A410" s="81"/>
      <c r="B410" s="578"/>
      <c r="C410" s="579"/>
      <c r="D410" s="580"/>
      <c r="E410" s="581"/>
      <c r="F410" s="582"/>
      <c r="G410" s="583"/>
      <c r="H410" s="584"/>
      <c r="I410" s="585"/>
      <c r="J410" s="585"/>
      <c r="K410" s="585"/>
      <c r="L410" s="586"/>
      <c r="M410" s="587"/>
      <c r="N410" s="93" t="s">
        <v>52</v>
      </c>
      <c r="O410" s="94">
        <v>0</v>
      </c>
      <c r="P410" s="95">
        <v>0.5</v>
      </c>
      <c r="Q410" s="95">
        <v>0</v>
      </c>
      <c r="R410" s="96">
        <v>0</v>
      </c>
      <c r="S410" s="97">
        <f>SUM(O410:O410)*M409</f>
        <v>0</v>
      </c>
      <c r="T410" s="98">
        <f>SUM(P410:P410)*M409</f>
        <v>0.25</v>
      </c>
      <c r="U410" s="98">
        <f>SUM(Q410:Q410)*M409</f>
        <v>0</v>
      </c>
      <c r="V410" s="98">
        <f>SUM(R410:R410)*M409</f>
        <v>0</v>
      </c>
      <c r="W410" s="99">
        <f t="shared" si="194"/>
        <v>0.25</v>
      </c>
      <c r="X410" s="100"/>
      <c r="Y410" s="101"/>
      <c r="Z410" s="102"/>
      <c r="AA410" s="103"/>
      <c r="AB410" s="104"/>
      <c r="AC410" s="105"/>
      <c r="AD410" s="588"/>
      <c r="AE410" s="107"/>
      <c r="AF410" s="108"/>
      <c r="AG410" s="109"/>
      <c r="AH410" s="109"/>
      <c r="AI410" s="109"/>
      <c r="AJ410" s="589"/>
      <c r="AK410" s="124"/>
      <c r="AP410" s="126"/>
      <c r="AQ410" s="104"/>
      <c r="AS410" s="114" t="str">
        <f t="shared" si="205"/>
        <v>OK</v>
      </c>
    </row>
    <row r="411" spans="1:45" ht="30" customHeight="1" x14ac:dyDescent="0.3">
      <c r="A411" s="81"/>
      <c r="B411" s="578"/>
      <c r="C411" s="579"/>
      <c r="D411" s="580"/>
      <c r="E411" s="581"/>
      <c r="F411" s="582"/>
      <c r="G411" s="583"/>
      <c r="H411" s="584"/>
      <c r="I411" s="585"/>
      <c r="J411" s="585"/>
      <c r="K411" s="585"/>
      <c r="L411" s="590" t="s">
        <v>507</v>
      </c>
      <c r="M411" s="591">
        <v>0.3</v>
      </c>
      <c r="N411" s="127" t="s">
        <v>46</v>
      </c>
      <c r="O411" s="208">
        <v>0</v>
      </c>
      <c r="P411" s="184">
        <v>0</v>
      </c>
      <c r="Q411" s="184">
        <v>0</v>
      </c>
      <c r="R411" s="185">
        <v>1</v>
      </c>
      <c r="S411" s="128">
        <f>SUM(O411:O411)*M411</f>
        <v>0</v>
      </c>
      <c r="T411" s="129">
        <f>SUM(P411:P411)*M411</f>
        <v>0</v>
      </c>
      <c r="U411" s="129">
        <f>SUM(Q411:Q411)*M411</f>
        <v>0</v>
      </c>
      <c r="V411" s="129">
        <f>SUM(R411:R411)*M411</f>
        <v>0.3</v>
      </c>
      <c r="W411" s="130">
        <f t="shared" si="194"/>
        <v>0.3</v>
      </c>
      <c r="X411" s="100"/>
      <c r="Y411" s="101"/>
      <c r="Z411" s="102"/>
      <c r="AA411" s="103"/>
      <c r="AB411" s="104"/>
      <c r="AC411" s="105"/>
      <c r="AD411" s="588"/>
      <c r="AE411" s="76"/>
      <c r="AF411" s="77" t="str">
        <f t="shared" ref="AF411" si="215">+IF(P412&gt;P411,"SUPERADA",IF(T412=T411,"EQUILIBRADA",IF(T412&lt;T411,"PARA MEJORAR")))</f>
        <v>EQUILIBRADA</v>
      </c>
      <c r="AG411" s="109"/>
      <c r="AH411" s="109"/>
      <c r="AI411" s="109"/>
      <c r="AJ411" s="589"/>
      <c r="AK411" s="124"/>
      <c r="AP411" s="126"/>
      <c r="AQ411" s="104"/>
      <c r="AS411" s="80" t="str">
        <f t="shared" si="205"/>
        <v>MAL</v>
      </c>
    </row>
    <row r="412" spans="1:45" ht="30" customHeight="1" thickBot="1" x14ac:dyDescent="0.35">
      <c r="A412" s="81"/>
      <c r="B412" s="578"/>
      <c r="C412" s="592"/>
      <c r="D412" s="593"/>
      <c r="E412" s="594"/>
      <c r="F412" s="595"/>
      <c r="G412" s="596"/>
      <c r="H412" s="597"/>
      <c r="I412" s="598"/>
      <c r="J412" s="598"/>
      <c r="K412" s="598"/>
      <c r="L412" s="599"/>
      <c r="M412" s="600"/>
      <c r="N412" s="137" t="s">
        <v>52</v>
      </c>
      <c r="O412" s="138">
        <v>0</v>
      </c>
      <c r="P412" s="139">
        <v>0</v>
      </c>
      <c r="Q412" s="139">
        <v>0</v>
      </c>
      <c r="R412" s="140">
        <v>0</v>
      </c>
      <c r="S412" s="141">
        <f>SUM(O412:O412)*M411</f>
        <v>0</v>
      </c>
      <c r="T412" s="142">
        <f>SUM(P412:P412)*M411</f>
        <v>0</v>
      </c>
      <c r="U412" s="142">
        <f>SUM(Q412:Q412)*M411</f>
        <v>0</v>
      </c>
      <c r="V412" s="142">
        <f>SUM(R412:R412)*M411</f>
        <v>0</v>
      </c>
      <c r="W412" s="143">
        <f t="shared" si="194"/>
        <v>0</v>
      </c>
      <c r="X412" s="144"/>
      <c r="Y412" s="145"/>
      <c r="Z412" s="146"/>
      <c r="AA412" s="147"/>
      <c r="AB412" s="148"/>
      <c r="AC412" s="105"/>
      <c r="AD412" s="601"/>
      <c r="AE412" s="107"/>
      <c r="AF412" s="108"/>
      <c r="AG412" s="150"/>
      <c r="AH412" s="150"/>
      <c r="AI412" s="109"/>
      <c r="AJ412" s="589"/>
      <c r="AK412" s="124"/>
      <c r="AP412" s="126"/>
      <c r="AQ412" s="148"/>
      <c r="AS412" s="114" t="str">
        <f t="shared" si="205"/>
        <v>OK</v>
      </c>
    </row>
    <row r="413" spans="1:45" ht="30" customHeight="1" x14ac:dyDescent="0.3">
      <c r="A413" s="81"/>
      <c r="B413" s="578"/>
      <c r="C413" s="567">
        <v>29</v>
      </c>
      <c r="D413" s="568" t="s">
        <v>508</v>
      </c>
      <c r="E413" s="569">
        <v>31</v>
      </c>
      <c r="F413" s="570" t="s">
        <v>509</v>
      </c>
      <c r="G413" s="602" t="s">
        <v>510</v>
      </c>
      <c r="H413" s="572">
        <v>57</v>
      </c>
      <c r="I413" s="603" t="s">
        <v>511</v>
      </c>
      <c r="J413" s="603" t="s">
        <v>512</v>
      </c>
      <c r="K413" s="603" t="s">
        <v>513</v>
      </c>
      <c r="L413" s="574" t="s">
        <v>514</v>
      </c>
      <c r="M413" s="575">
        <v>0.3</v>
      </c>
      <c r="N413" s="62" t="s">
        <v>46</v>
      </c>
      <c r="O413" s="64">
        <v>0</v>
      </c>
      <c r="P413" s="64">
        <v>0.25</v>
      </c>
      <c r="Q413" s="64">
        <v>0.75</v>
      </c>
      <c r="R413" s="64">
        <v>1</v>
      </c>
      <c r="S413" s="66">
        <f>SUM(O413:O413)*M413</f>
        <v>0</v>
      </c>
      <c r="T413" s="67">
        <f>SUM(P413:P413)*M413</f>
        <v>7.4999999999999997E-2</v>
      </c>
      <c r="U413" s="67">
        <f>SUM(Q413:Q413)*M413</f>
        <v>0.22499999999999998</v>
      </c>
      <c r="V413" s="67">
        <f>SUM(R413:R413)*M413</f>
        <v>0.3</v>
      </c>
      <c r="W413" s="68">
        <f t="shared" si="194"/>
        <v>0.3</v>
      </c>
      <c r="X413" s="69">
        <f>+S414+S416</f>
        <v>0.21999999999999997</v>
      </c>
      <c r="Y413" s="70">
        <f>+T414+T416</f>
        <v>0.36</v>
      </c>
      <c r="Z413" s="71">
        <f>+U414+U416</f>
        <v>0</v>
      </c>
      <c r="AA413" s="72">
        <f>+V414+V416</f>
        <v>0</v>
      </c>
      <c r="AB413" s="73">
        <f>+AA414+AA416</f>
        <v>0</v>
      </c>
      <c r="AC413" s="105"/>
      <c r="AD413" s="576" t="s">
        <v>515</v>
      </c>
      <c r="AE413" s="76"/>
      <c r="AF413" s="77" t="str">
        <f t="shared" ref="AF413" si="216">+IF(P414&gt;P413,"SUPERADA",IF(T414=T413,"EQUILIBRADA",IF(T414&lt;T413,"PARA MEJORAR")))</f>
        <v>SUPERADA</v>
      </c>
      <c r="AG413" s="77" t="str">
        <f>IF(COUNTIF(AF413:AF416,"PARA MEJORAR")&gt;=1,"PARA MEJORAR","BIEN")</f>
        <v>BIEN</v>
      </c>
      <c r="AH413" s="77" t="str">
        <f>IF(COUNTIF(AG413:AG422,"PARA MEJORAR")&gt;=1,"PARA MEJORAR","BIEN")</f>
        <v>BIEN</v>
      </c>
      <c r="AI413" s="109"/>
      <c r="AJ413" s="589"/>
      <c r="AK413" s="204"/>
      <c r="AL413" s="205"/>
      <c r="AM413" s="205"/>
      <c r="AN413" s="205"/>
      <c r="AO413" s="205"/>
      <c r="AP413" s="206"/>
      <c r="AQ413" s="73"/>
      <c r="AS413" s="80" t="str">
        <f t="shared" si="205"/>
        <v>MAL</v>
      </c>
    </row>
    <row r="414" spans="1:45" ht="30" customHeight="1" thickBot="1" x14ac:dyDescent="0.35">
      <c r="A414" s="81"/>
      <c r="B414" s="578"/>
      <c r="C414" s="579"/>
      <c r="D414" s="580"/>
      <c r="E414" s="581"/>
      <c r="F414" s="582"/>
      <c r="G414" s="604"/>
      <c r="H414" s="584"/>
      <c r="I414" s="605"/>
      <c r="J414" s="605"/>
      <c r="K414" s="605"/>
      <c r="L414" s="586"/>
      <c r="M414" s="587"/>
      <c r="N414" s="93" t="s">
        <v>52</v>
      </c>
      <c r="O414" s="95">
        <v>0.5</v>
      </c>
      <c r="P414" s="95">
        <v>0.5</v>
      </c>
      <c r="Q414" s="95">
        <v>0</v>
      </c>
      <c r="R414" s="95">
        <v>0</v>
      </c>
      <c r="S414" s="97">
        <f>SUM(O414:O414)*M413</f>
        <v>0.15</v>
      </c>
      <c r="T414" s="98">
        <f>SUM(P414:P414)*M413</f>
        <v>0.15</v>
      </c>
      <c r="U414" s="98">
        <f>SUM(Q414:Q414)*M413</f>
        <v>0</v>
      </c>
      <c r="V414" s="98">
        <f>SUM(R414:R414)*M413</f>
        <v>0</v>
      </c>
      <c r="W414" s="99">
        <f t="shared" si="194"/>
        <v>0.15</v>
      </c>
      <c r="X414" s="100"/>
      <c r="Y414" s="101"/>
      <c r="Z414" s="102"/>
      <c r="AA414" s="103"/>
      <c r="AB414" s="104"/>
      <c r="AC414" s="105"/>
      <c r="AD414" s="588"/>
      <c r="AE414" s="107"/>
      <c r="AF414" s="108"/>
      <c r="AG414" s="109"/>
      <c r="AH414" s="109"/>
      <c r="AI414" s="109"/>
      <c r="AJ414" s="589"/>
      <c r="AK414" s="124"/>
      <c r="AP414" s="126"/>
      <c r="AQ414" s="104"/>
      <c r="AS414" s="114" t="str">
        <f t="shared" si="205"/>
        <v>OK</v>
      </c>
    </row>
    <row r="415" spans="1:45" ht="30.75" customHeight="1" x14ac:dyDescent="0.3">
      <c r="A415" s="81"/>
      <c r="B415" s="578"/>
      <c r="C415" s="579"/>
      <c r="D415" s="580"/>
      <c r="E415" s="581"/>
      <c r="F415" s="582"/>
      <c r="G415" s="604"/>
      <c r="H415" s="584"/>
      <c r="I415" s="605"/>
      <c r="J415" s="605"/>
      <c r="K415" s="605"/>
      <c r="L415" s="590" t="s">
        <v>516</v>
      </c>
      <c r="M415" s="591">
        <v>0.7</v>
      </c>
      <c r="N415" s="127" t="s">
        <v>46</v>
      </c>
      <c r="O415" s="184">
        <v>0</v>
      </c>
      <c r="P415" s="184">
        <v>0</v>
      </c>
      <c r="Q415" s="184">
        <v>0.4</v>
      </c>
      <c r="R415" s="184">
        <v>1</v>
      </c>
      <c r="S415" s="128">
        <f>SUM(O415:O415)*M415</f>
        <v>0</v>
      </c>
      <c r="T415" s="129">
        <f>SUM(P415:P415)*M415</f>
        <v>0</v>
      </c>
      <c r="U415" s="129">
        <f>SUM(Q415:Q415)*M415</f>
        <v>0.27999999999999997</v>
      </c>
      <c r="V415" s="129">
        <f>SUM(R415:R415)*M415</f>
        <v>0.7</v>
      </c>
      <c r="W415" s="130">
        <f t="shared" si="194"/>
        <v>0.7</v>
      </c>
      <c r="X415" s="100"/>
      <c r="Y415" s="101"/>
      <c r="Z415" s="102"/>
      <c r="AA415" s="103"/>
      <c r="AB415" s="104"/>
      <c r="AC415" s="105"/>
      <c r="AD415" s="588"/>
      <c r="AE415" s="76"/>
      <c r="AF415" s="77" t="str">
        <f t="shared" ref="AF415" si="217">+IF(P416&gt;P415,"SUPERADA",IF(T416=T415,"EQUILIBRADA",IF(T416&lt;T415,"PARA MEJORAR")))</f>
        <v>SUPERADA</v>
      </c>
      <c r="AG415" s="109"/>
      <c r="AH415" s="109"/>
      <c r="AI415" s="109"/>
      <c r="AJ415" s="589"/>
      <c r="AK415" s="124"/>
      <c r="AP415" s="126"/>
      <c r="AQ415" s="104"/>
      <c r="AS415" s="80" t="str">
        <f t="shared" si="205"/>
        <v>MAL</v>
      </c>
    </row>
    <row r="416" spans="1:45" ht="31.5" customHeight="1" thickBot="1" x14ac:dyDescent="0.35">
      <c r="A416" s="81"/>
      <c r="B416" s="578"/>
      <c r="C416" s="579"/>
      <c r="D416" s="580"/>
      <c r="E416" s="581"/>
      <c r="F416" s="582"/>
      <c r="G416" s="606"/>
      <c r="H416" s="597"/>
      <c r="I416" s="607"/>
      <c r="J416" s="607"/>
      <c r="K416" s="607"/>
      <c r="L416" s="599"/>
      <c r="M416" s="600"/>
      <c r="N416" s="137" t="s">
        <v>52</v>
      </c>
      <c r="O416" s="139">
        <v>0.1</v>
      </c>
      <c r="P416" s="139">
        <v>0.3</v>
      </c>
      <c r="Q416" s="139">
        <v>0</v>
      </c>
      <c r="R416" s="140">
        <v>0</v>
      </c>
      <c r="S416" s="141">
        <f>SUM(O416:O416)*M415</f>
        <v>6.9999999999999993E-2</v>
      </c>
      <c r="T416" s="142">
        <f>SUM(P416:P416)*M415</f>
        <v>0.21</v>
      </c>
      <c r="U416" s="142">
        <f>SUM(Q416:Q416)*M415</f>
        <v>0</v>
      </c>
      <c r="V416" s="142">
        <f>SUM(R416:R416)*M415</f>
        <v>0</v>
      </c>
      <c r="W416" s="143">
        <f t="shared" si="194"/>
        <v>0.21</v>
      </c>
      <c r="X416" s="144"/>
      <c r="Y416" s="145"/>
      <c r="Z416" s="146"/>
      <c r="AA416" s="147"/>
      <c r="AB416" s="148"/>
      <c r="AC416" s="105"/>
      <c r="AD416" s="588"/>
      <c r="AE416" s="107"/>
      <c r="AF416" s="108"/>
      <c r="AG416" s="150"/>
      <c r="AH416" s="109"/>
      <c r="AI416" s="109"/>
      <c r="AJ416" s="589"/>
      <c r="AK416" s="124"/>
      <c r="AP416" s="126"/>
      <c r="AQ416" s="148"/>
      <c r="AS416" s="114" t="str">
        <f t="shared" si="205"/>
        <v>OK</v>
      </c>
    </row>
    <row r="417" spans="1:45" ht="30" customHeight="1" x14ac:dyDescent="0.3">
      <c r="A417" s="81"/>
      <c r="B417" s="578"/>
      <c r="C417" s="579"/>
      <c r="D417" s="580"/>
      <c r="E417" s="581"/>
      <c r="F417" s="582"/>
      <c r="G417" s="608" t="s">
        <v>517</v>
      </c>
      <c r="H417" s="572">
        <v>58</v>
      </c>
      <c r="I417" s="603" t="s">
        <v>518</v>
      </c>
      <c r="J417" s="603" t="s">
        <v>519</v>
      </c>
      <c r="K417" s="609" t="s">
        <v>520</v>
      </c>
      <c r="L417" s="574" t="s">
        <v>521</v>
      </c>
      <c r="M417" s="575">
        <v>0.2</v>
      </c>
      <c r="N417" s="62" t="s">
        <v>46</v>
      </c>
      <c r="O417" s="64">
        <v>0.1</v>
      </c>
      <c r="P417" s="64">
        <v>0.4</v>
      </c>
      <c r="Q417" s="64">
        <v>0.75</v>
      </c>
      <c r="R417" s="64">
        <v>1</v>
      </c>
      <c r="S417" s="66">
        <f>SUM(O417:O417)*M417</f>
        <v>2.0000000000000004E-2</v>
      </c>
      <c r="T417" s="67">
        <f>SUM(P417:P417)*M417</f>
        <v>8.0000000000000016E-2</v>
      </c>
      <c r="U417" s="67">
        <f>SUM(Q417:Q417)*M417</f>
        <v>0.15000000000000002</v>
      </c>
      <c r="V417" s="67">
        <f>SUM(R417:R417)*M417</f>
        <v>0.2</v>
      </c>
      <c r="W417" s="68">
        <f t="shared" si="194"/>
        <v>0.2</v>
      </c>
      <c r="X417" s="69">
        <f>+S418+S420+S422</f>
        <v>0.5</v>
      </c>
      <c r="Y417" s="70">
        <f>+T418+T420+T422</f>
        <v>0.6</v>
      </c>
      <c r="Z417" s="71">
        <f>+U418+U420+U422</f>
        <v>0</v>
      </c>
      <c r="AA417" s="72">
        <f>+V418+V420+V422</f>
        <v>0</v>
      </c>
      <c r="AB417" s="73">
        <f>+AA418+AA420+AA422</f>
        <v>0</v>
      </c>
      <c r="AC417" s="105"/>
      <c r="AD417" s="588"/>
      <c r="AE417" s="76"/>
      <c r="AF417" s="77" t="str">
        <f t="shared" ref="AF417" si="218">+IF(P418&gt;P417,"SUPERADA",IF(T418=T417,"EQUILIBRADA",IF(T418&lt;T417,"PARA MEJORAR")))</f>
        <v>SUPERADA</v>
      </c>
      <c r="AG417" s="77" t="str">
        <f>IF(COUNTIF(AF417:AF422,"PARA MEJORAR")&gt;=1,"PARA MEJORAR","BIEN")</f>
        <v>BIEN</v>
      </c>
      <c r="AH417" s="109"/>
      <c r="AI417" s="109"/>
      <c r="AJ417" s="589"/>
      <c r="AK417" s="204"/>
      <c r="AL417" s="205"/>
      <c r="AM417" s="205"/>
      <c r="AN417" s="205"/>
      <c r="AO417" s="205"/>
      <c r="AP417" s="206"/>
      <c r="AQ417" s="73"/>
      <c r="AS417" s="80" t="str">
        <f t="shared" si="205"/>
        <v>MAL</v>
      </c>
    </row>
    <row r="418" spans="1:45" ht="30" customHeight="1" thickBot="1" x14ac:dyDescent="0.35">
      <c r="A418" s="81"/>
      <c r="B418" s="578"/>
      <c r="C418" s="579"/>
      <c r="D418" s="580"/>
      <c r="E418" s="581"/>
      <c r="F418" s="582"/>
      <c r="G418" s="610"/>
      <c r="H418" s="584"/>
      <c r="I418" s="605"/>
      <c r="J418" s="605"/>
      <c r="K418" s="611"/>
      <c r="L418" s="586"/>
      <c r="M418" s="587"/>
      <c r="N418" s="93" t="s">
        <v>52</v>
      </c>
      <c r="O418" s="95">
        <v>0.5</v>
      </c>
      <c r="P418" s="95">
        <v>1</v>
      </c>
      <c r="Q418" s="95">
        <v>0</v>
      </c>
      <c r="R418" s="96">
        <v>0</v>
      </c>
      <c r="S418" s="97">
        <f>SUM(O418:O418)*M417</f>
        <v>0.1</v>
      </c>
      <c r="T418" s="98">
        <f>SUM(P418:P418)*M417</f>
        <v>0.2</v>
      </c>
      <c r="U418" s="98">
        <f>SUM(Q418:Q418)*M417</f>
        <v>0</v>
      </c>
      <c r="V418" s="98">
        <f>SUM(R418:R418)*M417</f>
        <v>0</v>
      </c>
      <c r="W418" s="99">
        <f t="shared" si="194"/>
        <v>0.2</v>
      </c>
      <c r="X418" s="100"/>
      <c r="Y418" s="101"/>
      <c r="Z418" s="102"/>
      <c r="AA418" s="103"/>
      <c r="AB418" s="104"/>
      <c r="AC418" s="105"/>
      <c r="AD418" s="588"/>
      <c r="AE418" s="107"/>
      <c r="AF418" s="108"/>
      <c r="AG418" s="109"/>
      <c r="AH418" s="109"/>
      <c r="AI418" s="109"/>
      <c r="AJ418" s="589"/>
      <c r="AK418" s="124"/>
      <c r="AP418" s="126"/>
      <c r="AQ418" s="104"/>
      <c r="AS418" s="114" t="str">
        <f t="shared" si="205"/>
        <v>OK</v>
      </c>
    </row>
    <row r="419" spans="1:45" ht="30" customHeight="1" x14ac:dyDescent="0.3">
      <c r="A419" s="81"/>
      <c r="B419" s="578"/>
      <c r="C419" s="579"/>
      <c r="D419" s="580"/>
      <c r="E419" s="581"/>
      <c r="F419" s="582"/>
      <c r="G419" s="610"/>
      <c r="H419" s="584"/>
      <c r="I419" s="605"/>
      <c r="J419" s="605"/>
      <c r="K419" s="611"/>
      <c r="L419" s="590" t="s">
        <v>522</v>
      </c>
      <c r="M419" s="591">
        <v>0.6</v>
      </c>
      <c r="N419" s="127" t="s">
        <v>46</v>
      </c>
      <c r="O419" s="184">
        <v>0</v>
      </c>
      <c r="P419" s="184">
        <v>0</v>
      </c>
      <c r="Q419" s="184">
        <v>0.8</v>
      </c>
      <c r="R419" s="184">
        <v>1</v>
      </c>
      <c r="S419" s="128">
        <f>SUM(O419:O419)*M419</f>
        <v>0</v>
      </c>
      <c r="T419" s="129">
        <f>SUM(P419:P419)*M419</f>
        <v>0</v>
      </c>
      <c r="U419" s="129">
        <f>SUM(Q419:Q419)*M419</f>
        <v>0.48</v>
      </c>
      <c r="V419" s="129">
        <f>SUM(R419:R419)*M419</f>
        <v>0.6</v>
      </c>
      <c r="W419" s="130">
        <f t="shared" si="194"/>
        <v>0.6</v>
      </c>
      <c r="X419" s="100"/>
      <c r="Y419" s="101"/>
      <c r="Z419" s="102"/>
      <c r="AA419" s="103"/>
      <c r="AB419" s="104"/>
      <c r="AC419" s="105"/>
      <c r="AD419" s="588"/>
      <c r="AE419" s="76"/>
      <c r="AF419" s="77" t="str">
        <f t="shared" ref="AF419" si="219">+IF(P420&gt;P419,"SUPERADA",IF(T420=T419,"EQUILIBRADA",IF(T420&lt;T419,"PARA MEJORAR")))</f>
        <v>SUPERADA</v>
      </c>
      <c r="AG419" s="109"/>
      <c r="AH419" s="109"/>
      <c r="AI419" s="109"/>
      <c r="AJ419" s="589"/>
      <c r="AK419" s="124"/>
      <c r="AP419" s="126"/>
      <c r="AQ419" s="104"/>
      <c r="AS419" s="80" t="str">
        <f t="shared" si="205"/>
        <v>MAL</v>
      </c>
    </row>
    <row r="420" spans="1:45" ht="30" customHeight="1" thickBot="1" x14ac:dyDescent="0.35">
      <c r="A420" s="81"/>
      <c r="B420" s="578"/>
      <c r="C420" s="579"/>
      <c r="D420" s="580"/>
      <c r="E420" s="581"/>
      <c r="F420" s="582"/>
      <c r="G420" s="610"/>
      <c r="H420" s="584"/>
      <c r="I420" s="605"/>
      <c r="J420" s="605"/>
      <c r="K420" s="611"/>
      <c r="L420" s="586"/>
      <c r="M420" s="587"/>
      <c r="N420" s="93" t="s">
        <v>52</v>
      </c>
      <c r="O420" s="95">
        <v>0.5</v>
      </c>
      <c r="P420" s="95">
        <v>0.5</v>
      </c>
      <c r="Q420" s="95">
        <v>0</v>
      </c>
      <c r="R420" s="96">
        <v>0</v>
      </c>
      <c r="S420" s="97">
        <f>SUM(O420:O420)*M419</f>
        <v>0.3</v>
      </c>
      <c r="T420" s="98">
        <f>SUM(P420:P420)*M419</f>
        <v>0.3</v>
      </c>
      <c r="U420" s="98">
        <f>SUM(Q420:Q420)*M419</f>
        <v>0</v>
      </c>
      <c r="V420" s="98">
        <f>SUM(R420:R420)*M419</f>
        <v>0</v>
      </c>
      <c r="W420" s="99">
        <f t="shared" si="194"/>
        <v>0.3</v>
      </c>
      <c r="X420" s="100"/>
      <c r="Y420" s="101"/>
      <c r="Z420" s="102"/>
      <c r="AA420" s="103"/>
      <c r="AB420" s="104"/>
      <c r="AC420" s="105"/>
      <c r="AD420" s="588"/>
      <c r="AE420" s="107"/>
      <c r="AF420" s="108"/>
      <c r="AG420" s="109"/>
      <c r="AH420" s="109"/>
      <c r="AI420" s="109"/>
      <c r="AJ420" s="589"/>
      <c r="AK420" s="124"/>
      <c r="AP420" s="126"/>
      <c r="AQ420" s="104"/>
      <c r="AS420" s="114" t="str">
        <f t="shared" si="205"/>
        <v>OK</v>
      </c>
    </row>
    <row r="421" spans="1:45" ht="30" customHeight="1" x14ac:dyDescent="0.3">
      <c r="A421" s="81"/>
      <c r="B421" s="578"/>
      <c r="C421" s="579"/>
      <c r="D421" s="580"/>
      <c r="E421" s="581"/>
      <c r="F421" s="582"/>
      <c r="G421" s="610"/>
      <c r="H421" s="584"/>
      <c r="I421" s="605"/>
      <c r="J421" s="605"/>
      <c r="K421" s="611"/>
      <c r="L421" s="590" t="s">
        <v>523</v>
      </c>
      <c r="M421" s="591">
        <v>0.2</v>
      </c>
      <c r="N421" s="127" t="s">
        <v>46</v>
      </c>
      <c r="O421" s="184">
        <v>0</v>
      </c>
      <c r="P421" s="184">
        <v>0</v>
      </c>
      <c r="Q421" s="184">
        <v>0.8</v>
      </c>
      <c r="R421" s="184">
        <v>1</v>
      </c>
      <c r="S421" s="128">
        <f>SUM(O421:O421)*M421</f>
        <v>0</v>
      </c>
      <c r="T421" s="129">
        <f>SUM(P421:P421)*M421</f>
        <v>0</v>
      </c>
      <c r="U421" s="129">
        <f>SUM(Q421:Q421)*M421</f>
        <v>0.16000000000000003</v>
      </c>
      <c r="V421" s="129">
        <f>SUM(R421:R421)*M421</f>
        <v>0.2</v>
      </c>
      <c r="W421" s="130">
        <f t="shared" si="194"/>
        <v>0.2</v>
      </c>
      <c r="X421" s="100"/>
      <c r="Y421" s="101"/>
      <c r="Z421" s="102"/>
      <c r="AA421" s="103"/>
      <c r="AB421" s="104"/>
      <c r="AC421" s="105"/>
      <c r="AD421" s="588"/>
      <c r="AE421" s="76"/>
      <c r="AF421" s="77" t="str">
        <f t="shared" ref="AF421" si="220">+IF(P422&gt;P421,"SUPERADA",IF(T422=T421,"EQUILIBRADA",IF(T422&lt;T421,"PARA MEJORAR")))</f>
        <v>SUPERADA</v>
      </c>
      <c r="AG421" s="109"/>
      <c r="AH421" s="109"/>
      <c r="AI421" s="109"/>
      <c r="AJ421" s="589"/>
      <c r="AK421" s="124"/>
      <c r="AP421" s="126"/>
      <c r="AQ421" s="104"/>
      <c r="AS421" s="80" t="str">
        <f t="shared" si="205"/>
        <v>MAL</v>
      </c>
    </row>
    <row r="422" spans="1:45" ht="30" customHeight="1" thickBot="1" x14ac:dyDescent="0.35">
      <c r="A422" s="81"/>
      <c r="B422" s="578"/>
      <c r="C422" s="592"/>
      <c r="D422" s="593"/>
      <c r="E422" s="594"/>
      <c r="F422" s="595"/>
      <c r="G422" s="612"/>
      <c r="H422" s="597"/>
      <c r="I422" s="607"/>
      <c r="J422" s="607"/>
      <c r="K422" s="613"/>
      <c r="L422" s="599"/>
      <c r="M422" s="600"/>
      <c r="N422" s="137" t="s">
        <v>52</v>
      </c>
      <c r="O422" s="139">
        <v>0.5</v>
      </c>
      <c r="P422" s="139">
        <v>0.5</v>
      </c>
      <c r="Q422" s="139">
        <v>0</v>
      </c>
      <c r="R422" s="140">
        <v>0</v>
      </c>
      <c r="S422" s="141">
        <f>SUM(O422:O422)*M421</f>
        <v>0.1</v>
      </c>
      <c r="T422" s="142">
        <f>SUM(P422:P422)*M421</f>
        <v>0.1</v>
      </c>
      <c r="U422" s="142">
        <f>SUM(Q422:Q422)*M421</f>
        <v>0</v>
      </c>
      <c r="V422" s="142">
        <f>SUM(R422:R422)*M421</f>
        <v>0</v>
      </c>
      <c r="W422" s="143">
        <f t="shared" si="194"/>
        <v>0.1</v>
      </c>
      <c r="X422" s="144"/>
      <c r="Y422" s="145"/>
      <c r="Z422" s="146"/>
      <c r="AA422" s="147"/>
      <c r="AB422" s="148"/>
      <c r="AC422" s="105"/>
      <c r="AD422" s="588"/>
      <c r="AE422" s="107"/>
      <c r="AF422" s="108"/>
      <c r="AG422" s="150"/>
      <c r="AH422" s="150"/>
      <c r="AI422" s="109"/>
      <c r="AJ422" s="589"/>
      <c r="AK422" s="124"/>
      <c r="AP422" s="126"/>
      <c r="AQ422" s="148"/>
      <c r="AS422" s="114" t="str">
        <f t="shared" si="205"/>
        <v>OK</v>
      </c>
    </row>
    <row r="423" spans="1:45" ht="30" customHeight="1" x14ac:dyDescent="0.3">
      <c r="A423" s="81"/>
      <c r="B423" s="578"/>
      <c r="C423" s="567">
        <v>30</v>
      </c>
      <c r="D423" s="568" t="s">
        <v>524</v>
      </c>
      <c r="E423" s="569">
        <v>32</v>
      </c>
      <c r="F423" s="570" t="s">
        <v>525</v>
      </c>
      <c r="G423" s="614" t="s">
        <v>526</v>
      </c>
      <c r="H423" s="572">
        <v>59</v>
      </c>
      <c r="I423" s="615" t="s">
        <v>527</v>
      </c>
      <c r="J423" s="615" t="s">
        <v>528</v>
      </c>
      <c r="K423" s="615" t="s">
        <v>513</v>
      </c>
      <c r="L423" s="574" t="s">
        <v>529</v>
      </c>
      <c r="M423" s="575">
        <v>0.1</v>
      </c>
      <c r="N423" s="62" t="s">
        <v>46</v>
      </c>
      <c r="O423" s="64">
        <v>0.1</v>
      </c>
      <c r="P423" s="64">
        <v>0.4</v>
      </c>
      <c r="Q423" s="64">
        <v>0.75</v>
      </c>
      <c r="R423" s="64">
        <v>1</v>
      </c>
      <c r="S423" s="226">
        <f>SUM(O423:O423)*M423</f>
        <v>1.0000000000000002E-2</v>
      </c>
      <c r="T423" s="227">
        <f>SUM(P423:P423)*M423</f>
        <v>4.0000000000000008E-2</v>
      </c>
      <c r="U423" s="227">
        <f>SUM(Q423:Q423)*M423</f>
        <v>7.5000000000000011E-2</v>
      </c>
      <c r="V423" s="227">
        <f>SUM(R423:R423)*M423</f>
        <v>0.1</v>
      </c>
      <c r="W423" s="228">
        <f t="shared" si="194"/>
        <v>0.1</v>
      </c>
      <c r="X423" s="69">
        <f>+S424+S430+S426+S428</f>
        <v>0.1</v>
      </c>
      <c r="Y423" s="70">
        <f>+T424+T430+T426+T428</f>
        <v>0.48000000000000004</v>
      </c>
      <c r="Z423" s="71">
        <f>+U424+U430+U426+U428</f>
        <v>0</v>
      </c>
      <c r="AA423" s="72">
        <f>+V424+V430+V426+V428</f>
        <v>0</v>
      </c>
      <c r="AB423" s="73">
        <f>+AA424+AA430</f>
        <v>0</v>
      </c>
      <c r="AC423" s="105"/>
      <c r="AD423" s="588"/>
      <c r="AE423" s="76"/>
      <c r="AF423" s="77" t="str">
        <f t="shared" ref="AF423" si="221">+IF(P424&gt;P423,"SUPERADA",IF(T424=T423,"EQUILIBRADA",IF(T424&lt;T423,"PARA MEJORAR")))</f>
        <v>SUPERADA</v>
      </c>
      <c r="AG423" s="77" t="str">
        <f>IF(COUNTIF(AF423:AF430,"PARA MEJORAR")&gt;=1,"PARA MEJORAR","BIEN")</f>
        <v>BIEN</v>
      </c>
      <c r="AH423" s="77" t="str">
        <f>IF(COUNTIF(AG423:AG466,"PARA MEJORAR")&gt;=1,"PARA MEJORAR","BIEN")</f>
        <v>PARA MEJORAR</v>
      </c>
      <c r="AI423" s="109"/>
      <c r="AJ423" s="589"/>
      <c r="AK423" s="204"/>
      <c r="AL423" s="205"/>
      <c r="AM423" s="205"/>
      <c r="AN423" s="205"/>
      <c r="AO423" s="205"/>
      <c r="AP423" s="206"/>
      <c r="AQ423" s="73"/>
      <c r="AS423" s="80" t="str">
        <f t="shared" si="205"/>
        <v>MAL</v>
      </c>
    </row>
    <row r="424" spans="1:45" ht="30" customHeight="1" thickBot="1" x14ac:dyDescent="0.35">
      <c r="A424" s="81"/>
      <c r="B424" s="578"/>
      <c r="C424" s="579"/>
      <c r="D424" s="580"/>
      <c r="E424" s="581"/>
      <c r="F424" s="582"/>
      <c r="G424" s="616"/>
      <c r="H424" s="584"/>
      <c r="I424" s="617"/>
      <c r="J424" s="617"/>
      <c r="K424" s="617"/>
      <c r="L424" s="586"/>
      <c r="M424" s="587"/>
      <c r="N424" s="93" t="s">
        <v>52</v>
      </c>
      <c r="O424" s="95">
        <v>1</v>
      </c>
      <c r="P424" s="95">
        <v>1</v>
      </c>
      <c r="Q424" s="95">
        <v>0</v>
      </c>
      <c r="R424" s="96">
        <v>0</v>
      </c>
      <c r="S424" s="236">
        <f>SUM(O424:O424)*M423</f>
        <v>0.1</v>
      </c>
      <c r="T424" s="237">
        <f>SUM(P424:P424)*M423</f>
        <v>0.1</v>
      </c>
      <c r="U424" s="237">
        <f>SUM(Q424:Q424)*M423</f>
        <v>0</v>
      </c>
      <c r="V424" s="237">
        <f>SUM(R424:R424)*M423</f>
        <v>0</v>
      </c>
      <c r="W424" s="238">
        <f t="shared" si="194"/>
        <v>0.1</v>
      </c>
      <c r="X424" s="100"/>
      <c r="Y424" s="101"/>
      <c r="Z424" s="102"/>
      <c r="AA424" s="103"/>
      <c r="AB424" s="104"/>
      <c r="AC424" s="105"/>
      <c r="AD424" s="588"/>
      <c r="AE424" s="107"/>
      <c r="AF424" s="108"/>
      <c r="AG424" s="109"/>
      <c r="AH424" s="109"/>
      <c r="AI424" s="109"/>
      <c r="AJ424" s="589"/>
      <c r="AK424" s="124"/>
      <c r="AP424" s="126"/>
      <c r="AQ424" s="104"/>
      <c r="AS424" s="114" t="str">
        <f t="shared" si="205"/>
        <v>OK</v>
      </c>
    </row>
    <row r="425" spans="1:45" ht="30" customHeight="1" x14ac:dyDescent="0.3">
      <c r="A425" s="81"/>
      <c r="B425" s="578"/>
      <c r="C425" s="579"/>
      <c r="D425" s="580"/>
      <c r="E425" s="581"/>
      <c r="F425" s="582"/>
      <c r="G425" s="616"/>
      <c r="H425" s="584"/>
      <c r="I425" s="617"/>
      <c r="J425" s="617"/>
      <c r="K425" s="617"/>
      <c r="L425" s="590" t="s">
        <v>530</v>
      </c>
      <c r="M425" s="591">
        <v>0.3</v>
      </c>
      <c r="N425" s="127" t="s">
        <v>46</v>
      </c>
      <c r="O425" s="184">
        <v>0</v>
      </c>
      <c r="P425" s="184">
        <v>0.6</v>
      </c>
      <c r="Q425" s="184">
        <v>0.8</v>
      </c>
      <c r="R425" s="184">
        <v>1</v>
      </c>
      <c r="S425" s="242">
        <f>SUM(O425:O425)*M425</f>
        <v>0</v>
      </c>
      <c r="T425" s="243">
        <f>SUM(P425:P425)*M425</f>
        <v>0.18</v>
      </c>
      <c r="U425" s="243">
        <f>SUM(Q425:Q425)*M425</f>
        <v>0.24</v>
      </c>
      <c r="V425" s="243">
        <f>SUM(R425:R425)*M425</f>
        <v>0.3</v>
      </c>
      <c r="W425" s="244">
        <f>MAX(S425:V425)</f>
        <v>0.3</v>
      </c>
      <c r="X425" s="100"/>
      <c r="Y425" s="101"/>
      <c r="Z425" s="102"/>
      <c r="AA425" s="103"/>
      <c r="AB425" s="104"/>
      <c r="AC425" s="105"/>
      <c r="AD425" s="588"/>
      <c r="AE425" s="76"/>
      <c r="AF425" s="77" t="str">
        <f t="shared" ref="AF425" si="222">+IF(P426&gt;P425,"SUPERADA",IF(T426=T425,"EQUILIBRADA",IF(T426&lt;T425,"PARA MEJORAR")))</f>
        <v>EQUILIBRADA</v>
      </c>
      <c r="AG425" s="109"/>
      <c r="AH425" s="109"/>
      <c r="AI425" s="109"/>
      <c r="AJ425" s="589"/>
      <c r="AK425" s="124"/>
      <c r="AP425" s="126"/>
      <c r="AQ425" s="104"/>
      <c r="AS425" s="80" t="str">
        <f t="shared" si="205"/>
        <v>MAL</v>
      </c>
    </row>
    <row r="426" spans="1:45" ht="30" customHeight="1" thickBot="1" x14ac:dyDescent="0.35">
      <c r="A426" s="81"/>
      <c r="B426" s="578"/>
      <c r="C426" s="579"/>
      <c r="D426" s="580"/>
      <c r="E426" s="581"/>
      <c r="F426" s="582"/>
      <c r="G426" s="616"/>
      <c r="H426" s="584"/>
      <c r="I426" s="617"/>
      <c r="J426" s="617"/>
      <c r="K426" s="617"/>
      <c r="L426" s="586"/>
      <c r="M426" s="587"/>
      <c r="N426" s="93" t="s">
        <v>52</v>
      </c>
      <c r="O426" s="95">
        <v>0</v>
      </c>
      <c r="P426" s="95">
        <v>0.6</v>
      </c>
      <c r="Q426" s="95">
        <v>0</v>
      </c>
      <c r="R426" s="96">
        <v>0</v>
      </c>
      <c r="S426" s="236">
        <f>SUM(O426:O426)*M425</f>
        <v>0</v>
      </c>
      <c r="T426" s="237">
        <f>SUM(P426:P426)*M425</f>
        <v>0.18</v>
      </c>
      <c r="U426" s="237">
        <f>SUM(Q426:Q426)*M425</f>
        <v>0</v>
      </c>
      <c r="V426" s="237">
        <f>SUM(R426:R426)*M425</f>
        <v>0</v>
      </c>
      <c r="W426" s="238">
        <f>MAX(S426:V426)</f>
        <v>0.18</v>
      </c>
      <c r="X426" s="100"/>
      <c r="Y426" s="101"/>
      <c r="Z426" s="102"/>
      <c r="AA426" s="103"/>
      <c r="AB426" s="104"/>
      <c r="AC426" s="105"/>
      <c r="AD426" s="588"/>
      <c r="AE426" s="107"/>
      <c r="AF426" s="108"/>
      <c r="AG426" s="109"/>
      <c r="AH426" s="109"/>
      <c r="AI426" s="109"/>
      <c r="AJ426" s="589"/>
      <c r="AK426" s="124"/>
      <c r="AP426" s="126"/>
      <c r="AQ426" s="104"/>
      <c r="AS426" s="114" t="str">
        <f t="shared" si="205"/>
        <v>OK</v>
      </c>
    </row>
    <row r="427" spans="1:45" ht="30" customHeight="1" x14ac:dyDescent="0.3">
      <c r="A427" s="81"/>
      <c r="B427" s="578"/>
      <c r="C427" s="579"/>
      <c r="D427" s="580"/>
      <c r="E427" s="581"/>
      <c r="F427" s="582"/>
      <c r="G427" s="616"/>
      <c r="H427" s="584"/>
      <c r="I427" s="617"/>
      <c r="J427" s="617"/>
      <c r="K427" s="617"/>
      <c r="L427" s="590" t="s">
        <v>531</v>
      </c>
      <c r="M427" s="591">
        <v>0.5</v>
      </c>
      <c r="N427" s="618" t="s">
        <v>46</v>
      </c>
      <c r="O427" s="184">
        <v>0</v>
      </c>
      <c r="P427" s="184">
        <v>0</v>
      </c>
      <c r="Q427" s="184">
        <v>0.8</v>
      </c>
      <c r="R427" s="184">
        <v>1</v>
      </c>
      <c r="S427" s="242">
        <f>SUM(O427:O427)*M427</f>
        <v>0</v>
      </c>
      <c r="T427" s="243">
        <f>SUM(P427:P427)*M427</f>
        <v>0</v>
      </c>
      <c r="U427" s="243">
        <f>SUM(Q427:Q427)*M427</f>
        <v>0.4</v>
      </c>
      <c r="V427" s="243">
        <f>SUM(R427:R427)*M427</f>
        <v>0.5</v>
      </c>
      <c r="W427" s="244">
        <f>MAX(S427:V427)</f>
        <v>0.5</v>
      </c>
      <c r="X427" s="100"/>
      <c r="Y427" s="101"/>
      <c r="Z427" s="102"/>
      <c r="AA427" s="103"/>
      <c r="AB427" s="104"/>
      <c r="AC427" s="105"/>
      <c r="AD427" s="588"/>
      <c r="AE427" s="76"/>
      <c r="AF427" s="77" t="str">
        <f t="shared" ref="AF427" si="223">+IF(P428&gt;P427,"SUPERADA",IF(T428=T427,"EQUILIBRADA",IF(T428&lt;T427,"PARA MEJORAR")))</f>
        <v>SUPERADA</v>
      </c>
      <c r="AG427" s="109"/>
      <c r="AH427" s="109"/>
      <c r="AI427" s="109"/>
      <c r="AJ427" s="589"/>
      <c r="AK427" s="124"/>
      <c r="AP427" s="126"/>
      <c r="AQ427" s="104"/>
      <c r="AS427" s="80" t="str">
        <f t="shared" si="205"/>
        <v>MAL</v>
      </c>
    </row>
    <row r="428" spans="1:45" ht="30" customHeight="1" thickBot="1" x14ac:dyDescent="0.35">
      <c r="A428" s="81"/>
      <c r="B428" s="578"/>
      <c r="C428" s="579"/>
      <c r="D428" s="580"/>
      <c r="E428" s="581"/>
      <c r="F428" s="582"/>
      <c r="G428" s="616"/>
      <c r="H428" s="584"/>
      <c r="I428" s="617"/>
      <c r="J428" s="617"/>
      <c r="K428" s="617"/>
      <c r="L428" s="586"/>
      <c r="M428" s="587"/>
      <c r="N428" s="619" t="s">
        <v>52</v>
      </c>
      <c r="O428" s="95">
        <v>0</v>
      </c>
      <c r="P428" s="95">
        <v>0.4</v>
      </c>
      <c r="Q428" s="95">
        <v>0</v>
      </c>
      <c r="R428" s="96">
        <v>0</v>
      </c>
      <c r="S428" s="236">
        <f>SUM(O428:O428)*M427</f>
        <v>0</v>
      </c>
      <c r="T428" s="237">
        <f>SUM(P428:P428)*M427</f>
        <v>0.2</v>
      </c>
      <c r="U428" s="237">
        <f>SUM(Q428:Q428)*M427</f>
        <v>0</v>
      </c>
      <c r="V428" s="237">
        <f>SUM(R428:R428)*M427</f>
        <v>0</v>
      </c>
      <c r="W428" s="238">
        <f>MAX(S428:V428)</f>
        <v>0.2</v>
      </c>
      <c r="X428" s="100"/>
      <c r="Y428" s="101"/>
      <c r="Z428" s="102"/>
      <c r="AA428" s="103"/>
      <c r="AB428" s="104"/>
      <c r="AC428" s="105"/>
      <c r="AD428" s="588"/>
      <c r="AE428" s="107"/>
      <c r="AF428" s="108"/>
      <c r="AG428" s="109"/>
      <c r="AH428" s="109"/>
      <c r="AI428" s="109"/>
      <c r="AJ428" s="589"/>
      <c r="AK428" s="124"/>
      <c r="AP428" s="126"/>
      <c r="AQ428" s="104"/>
      <c r="AS428" s="114" t="str">
        <f t="shared" si="205"/>
        <v>OK</v>
      </c>
    </row>
    <row r="429" spans="1:45" ht="30" customHeight="1" x14ac:dyDescent="0.3">
      <c r="A429" s="81"/>
      <c r="B429" s="578"/>
      <c r="C429" s="579"/>
      <c r="D429" s="580"/>
      <c r="E429" s="581"/>
      <c r="F429" s="582"/>
      <c r="G429" s="616"/>
      <c r="H429" s="584"/>
      <c r="I429" s="617"/>
      <c r="J429" s="617"/>
      <c r="K429" s="617"/>
      <c r="L429" s="590" t="s">
        <v>532</v>
      </c>
      <c r="M429" s="591">
        <v>0.1</v>
      </c>
      <c r="N429" s="127" t="s">
        <v>46</v>
      </c>
      <c r="O429" s="184">
        <v>0</v>
      </c>
      <c r="P429" s="184">
        <v>0</v>
      </c>
      <c r="Q429" s="184">
        <v>0.8</v>
      </c>
      <c r="R429" s="184">
        <v>1</v>
      </c>
      <c r="S429" s="242">
        <f>SUM(O429:O429)*M429</f>
        <v>0</v>
      </c>
      <c r="T429" s="243">
        <f>SUM(P429:P429)*M429</f>
        <v>0</v>
      </c>
      <c r="U429" s="243">
        <f>SUM(Q429:Q429)*M429</f>
        <v>8.0000000000000016E-2</v>
      </c>
      <c r="V429" s="243">
        <f>SUM(R429:R429)*M429</f>
        <v>0.1</v>
      </c>
      <c r="W429" s="244">
        <f t="shared" ref="W429:W529" si="224">MAX(S429:V429)</f>
        <v>0.1</v>
      </c>
      <c r="X429" s="100"/>
      <c r="Y429" s="101"/>
      <c r="Z429" s="102"/>
      <c r="AA429" s="103"/>
      <c r="AB429" s="104"/>
      <c r="AC429" s="105"/>
      <c r="AD429" s="588"/>
      <c r="AE429" s="76"/>
      <c r="AF429" s="77" t="str">
        <f t="shared" ref="AF429" si="225">+IF(P430&gt;P429,"SUPERADA",IF(T430=T429,"EQUILIBRADA",IF(T430&lt;T429,"PARA MEJORAR")))</f>
        <v>EQUILIBRADA</v>
      </c>
      <c r="AG429" s="109"/>
      <c r="AH429" s="109"/>
      <c r="AI429" s="109"/>
      <c r="AJ429" s="589"/>
      <c r="AK429" s="124"/>
      <c r="AP429" s="126"/>
      <c r="AQ429" s="104"/>
      <c r="AS429" s="80" t="str">
        <f t="shared" si="205"/>
        <v>MAL</v>
      </c>
    </row>
    <row r="430" spans="1:45" ht="30" customHeight="1" thickBot="1" x14ac:dyDescent="0.35">
      <c r="A430" s="81"/>
      <c r="B430" s="578"/>
      <c r="C430" s="579"/>
      <c r="D430" s="580"/>
      <c r="E430" s="581"/>
      <c r="F430" s="582"/>
      <c r="G430" s="620"/>
      <c r="H430" s="597"/>
      <c r="I430" s="621"/>
      <c r="J430" s="621"/>
      <c r="K430" s="621"/>
      <c r="L430" s="599"/>
      <c r="M430" s="600"/>
      <c r="N430" s="137" t="s">
        <v>52</v>
      </c>
      <c r="O430" s="139">
        <v>0</v>
      </c>
      <c r="P430" s="139">
        <v>0</v>
      </c>
      <c r="Q430" s="139">
        <v>0</v>
      </c>
      <c r="R430" s="140">
        <v>0</v>
      </c>
      <c r="S430" s="252">
        <f>SUM(O430:O430)*M429</f>
        <v>0</v>
      </c>
      <c r="T430" s="253">
        <f>SUM(P430:P430)*M429</f>
        <v>0</v>
      </c>
      <c r="U430" s="253">
        <f>SUM(Q430:Q430)*M429</f>
        <v>0</v>
      </c>
      <c r="V430" s="253">
        <f>SUM(R430:R430)*M429</f>
        <v>0</v>
      </c>
      <c r="W430" s="254">
        <f t="shared" si="224"/>
        <v>0</v>
      </c>
      <c r="X430" s="144"/>
      <c r="Y430" s="145"/>
      <c r="Z430" s="146"/>
      <c r="AA430" s="147"/>
      <c r="AB430" s="148"/>
      <c r="AC430" s="105"/>
      <c r="AD430" s="588"/>
      <c r="AE430" s="107"/>
      <c r="AF430" s="108"/>
      <c r="AG430" s="150"/>
      <c r="AH430" s="109"/>
      <c r="AI430" s="109"/>
      <c r="AJ430" s="589"/>
      <c r="AK430" s="124"/>
      <c r="AP430" s="126"/>
      <c r="AQ430" s="148"/>
      <c r="AS430" s="114" t="str">
        <f t="shared" si="205"/>
        <v>OK</v>
      </c>
    </row>
    <row r="431" spans="1:45" ht="30" customHeight="1" x14ac:dyDescent="0.3">
      <c r="A431" s="81"/>
      <c r="B431" s="578"/>
      <c r="C431" s="579"/>
      <c r="D431" s="580"/>
      <c r="E431" s="581"/>
      <c r="F431" s="582"/>
      <c r="G431" s="622" t="s">
        <v>533</v>
      </c>
      <c r="H431" s="572">
        <v>60</v>
      </c>
      <c r="I431" s="623" t="s">
        <v>534</v>
      </c>
      <c r="J431" s="623" t="s">
        <v>535</v>
      </c>
      <c r="K431" s="615" t="s">
        <v>513</v>
      </c>
      <c r="L431" s="574" t="s">
        <v>529</v>
      </c>
      <c r="M431" s="575">
        <v>0.1</v>
      </c>
      <c r="N431" s="62" t="s">
        <v>46</v>
      </c>
      <c r="O431" s="64">
        <v>0.1</v>
      </c>
      <c r="P431" s="64">
        <v>0.4</v>
      </c>
      <c r="Q431" s="64">
        <v>0.75</v>
      </c>
      <c r="R431" s="64">
        <v>1</v>
      </c>
      <c r="S431" s="66">
        <f>SUM(O431:O431)*M431</f>
        <v>1.0000000000000002E-2</v>
      </c>
      <c r="T431" s="67">
        <f>SUM(P431:P431)*M431</f>
        <v>4.0000000000000008E-2</v>
      </c>
      <c r="U431" s="67">
        <f>SUM(Q431:Q431)*M431</f>
        <v>7.5000000000000011E-2</v>
      </c>
      <c r="V431" s="67">
        <f>SUM(R431:R431)*M431</f>
        <v>0.1</v>
      </c>
      <c r="W431" s="68">
        <f t="shared" si="224"/>
        <v>0.1</v>
      </c>
      <c r="X431" s="69">
        <f>+S432+S436+S438+S434</f>
        <v>0.39499999999999996</v>
      </c>
      <c r="Y431" s="70">
        <f>+T432+T436+T438+T434</f>
        <v>0.41</v>
      </c>
      <c r="Z431" s="71">
        <f>+U432+U436+U438+U434</f>
        <v>0</v>
      </c>
      <c r="AA431" s="72">
        <f>+V432+V436+V438+V434</f>
        <v>0</v>
      </c>
      <c r="AB431" s="73">
        <f>+AA432+AA436+AA438</f>
        <v>0</v>
      </c>
      <c r="AC431" s="105"/>
      <c r="AD431" s="588"/>
      <c r="AE431" s="76"/>
      <c r="AF431" s="77" t="str">
        <f t="shared" ref="AF431" si="226">+IF(P432&gt;P431,"SUPERADA",IF(T432=T431,"EQUILIBRADA",IF(T432&lt;T431,"PARA MEJORAR")))</f>
        <v>SUPERADA</v>
      </c>
      <c r="AG431" s="77" t="str">
        <f>IF(COUNTIF(AF431:AF438,"PARA MEJORAR")&gt;=1,"PARA MEJORAR","BIEN")</f>
        <v>PARA MEJORAR</v>
      </c>
      <c r="AH431" s="109"/>
      <c r="AI431" s="109"/>
      <c r="AJ431" s="589"/>
      <c r="AK431" s="204"/>
      <c r="AL431" s="205"/>
      <c r="AM431" s="205"/>
      <c r="AN431" s="205"/>
      <c r="AO431" s="205"/>
      <c r="AP431" s="206"/>
      <c r="AQ431" s="73"/>
      <c r="AS431" s="80" t="str">
        <f t="shared" si="205"/>
        <v>MAL</v>
      </c>
    </row>
    <row r="432" spans="1:45" ht="30" customHeight="1" thickBot="1" x14ac:dyDescent="0.35">
      <c r="A432" s="81"/>
      <c r="B432" s="578"/>
      <c r="C432" s="579"/>
      <c r="D432" s="580"/>
      <c r="E432" s="581"/>
      <c r="F432" s="582"/>
      <c r="G432" s="624"/>
      <c r="H432" s="584"/>
      <c r="I432" s="625"/>
      <c r="J432" s="625"/>
      <c r="K432" s="617"/>
      <c r="L432" s="586"/>
      <c r="M432" s="587"/>
      <c r="N432" s="93" t="s">
        <v>52</v>
      </c>
      <c r="O432" s="95">
        <v>1</v>
      </c>
      <c r="P432" s="95">
        <v>1</v>
      </c>
      <c r="Q432" s="95">
        <v>0</v>
      </c>
      <c r="R432" s="96">
        <v>0</v>
      </c>
      <c r="S432" s="97">
        <f>SUM(O432:O432)*M431</f>
        <v>0.1</v>
      </c>
      <c r="T432" s="98">
        <f>SUM(P432:P432)*M431</f>
        <v>0.1</v>
      </c>
      <c r="U432" s="98">
        <f>SUM(Q432:Q432)*M431</f>
        <v>0</v>
      </c>
      <c r="V432" s="98">
        <f>SUM(R432:R432)*M431</f>
        <v>0</v>
      </c>
      <c r="W432" s="99">
        <f t="shared" si="224"/>
        <v>0.1</v>
      </c>
      <c r="X432" s="100"/>
      <c r="Y432" s="101"/>
      <c r="Z432" s="102"/>
      <c r="AA432" s="103"/>
      <c r="AB432" s="104"/>
      <c r="AC432" s="105"/>
      <c r="AD432" s="588"/>
      <c r="AE432" s="107"/>
      <c r="AF432" s="108"/>
      <c r="AG432" s="109"/>
      <c r="AH432" s="109"/>
      <c r="AI432" s="109"/>
      <c r="AJ432" s="589"/>
      <c r="AK432" s="124"/>
      <c r="AP432" s="126"/>
      <c r="AQ432" s="104"/>
      <c r="AS432" s="114" t="str">
        <f t="shared" si="205"/>
        <v>OK</v>
      </c>
    </row>
    <row r="433" spans="1:45" ht="30" customHeight="1" x14ac:dyDescent="0.3">
      <c r="A433" s="81"/>
      <c r="B433" s="578"/>
      <c r="C433" s="579"/>
      <c r="D433" s="580"/>
      <c r="E433" s="581"/>
      <c r="F433" s="582"/>
      <c r="G433" s="624"/>
      <c r="H433" s="584"/>
      <c r="I433" s="625"/>
      <c r="J433" s="625"/>
      <c r="K433" s="617"/>
      <c r="L433" s="590" t="s">
        <v>536</v>
      </c>
      <c r="M433" s="591">
        <v>0.3</v>
      </c>
      <c r="N433" s="127" t="s">
        <v>46</v>
      </c>
      <c r="O433" s="184">
        <v>0</v>
      </c>
      <c r="P433" s="184">
        <v>0.6</v>
      </c>
      <c r="Q433" s="184">
        <v>0.8</v>
      </c>
      <c r="R433" s="184">
        <v>1</v>
      </c>
      <c r="S433" s="128">
        <f>SUM(O433:O433)*M433</f>
        <v>0</v>
      </c>
      <c r="T433" s="129">
        <f>SUM(P433:P433)*M433</f>
        <v>0.18</v>
      </c>
      <c r="U433" s="129">
        <f>SUM(Q433:Q433)*M433</f>
        <v>0.24</v>
      </c>
      <c r="V433" s="129">
        <f>SUM(R433:R433)*M433</f>
        <v>0.3</v>
      </c>
      <c r="W433" s="130">
        <f>MAX(S433:V433)</f>
        <v>0.3</v>
      </c>
      <c r="X433" s="100"/>
      <c r="Y433" s="101"/>
      <c r="Z433" s="102"/>
      <c r="AA433" s="103"/>
      <c r="AB433" s="104"/>
      <c r="AC433" s="105"/>
      <c r="AD433" s="588"/>
      <c r="AE433" s="76"/>
      <c r="AF433" s="77" t="str">
        <f t="shared" ref="AF433" si="227">+IF(P434&gt;P433,"SUPERADA",IF(T434=T433,"EQUILIBRADA",IF(T434&lt;T433,"PARA MEJORAR")))</f>
        <v>PARA MEJORAR</v>
      </c>
      <c r="AG433" s="109"/>
      <c r="AH433" s="109"/>
      <c r="AI433" s="109"/>
      <c r="AJ433" s="589"/>
      <c r="AK433" s="124"/>
      <c r="AP433" s="126"/>
      <c r="AQ433" s="104"/>
      <c r="AS433" s="80" t="str">
        <f t="shared" si="205"/>
        <v>MAL</v>
      </c>
    </row>
    <row r="434" spans="1:45" ht="30" customHeight="1" thickBot="1" x14ac:dyDescent="0.35">
      <c r="A434" s="81"/>
      <c r="B434" s="578"/>
      <c r="C434" s="579"/>
      <c r="D434" s="580"/>
      <c r="E434" s="581"/>
      <c r="F434" s="582"/>
      <c r="G434" s="624"/>
      <c r="H434" s="584"/>
      <c r="I434" s="625"/>
      <c r="J434" s="625"/>
      <c r="K434" s="617"/>
      <c r="L434" s="586"/>
      <c r="M434" s="587"/>
      <c r="N434" s="93" t="s">
        <v>52</v>
      </c>
      <c r="O434" s="95">
        <v>0.15</v>
      </c>
      <c r="P434" s="95">
        <v>0.2</v>
      </c>
      <c r="Q434" s="95">
        <v>0</v>
      </c>
      <c r="R434" s="96">
        <v>0</v>
      </c>
      <c r="S434" s="97">
        <f>SUM(O434:O434)*M433</f>
        <v>4.4999999999999998E-2</v>
      </c>
      <c r="T434" s="98">
        <f>SUM(P434:P434)*M433</f>
        <v>0.06</v>
      </c>
      <c r="U434" s="98">
        <f>SUM(Q434:Q434)*M433</f>
        <v>0</v>
      </c>
      <c r="V434" s="98">
        <f>SUM(R434:R434)*M433</f>
        <v>0</v>
      </c>
      <c r="W434" s="99">
        <f>MAX(S434:V434)</f>
        <v>0.06</v>
      </c>
      <c r="X434" s="100"/>
      <c r="Y434" s="101"/>
      <c r="Z434" s="102"/>
      <c r="AA434" s="103"/>
      <c r="AB434" s="104"/>
      <c r="AC434" s="105"/>
      <c r="AD434" s="588"/>
      <c r="AE434" s="107"/>
      <c r="AF434" s="108"/>
      <c r="AG434" s="109"/>
      <c r="AH434" s="109"/>
      <c r="AI434" s="109"/>
      <c r="AJ434" s="589"/>
      <c r="AK434" s="124"/>
      <c r="AP434" s="126"/>
      <c r="AQ434" s="104"/>
      <c r="AS434" s="114" t="str">
        <f t="shared" si="205"/>
        <v>OK</v>
      </c>
    </row>
    <row r="435" spans="1:45" ht="30" customHeight="1" x14ac:dyDescent="0.3">
      <c r="A435" s="81"/>
      <c r="B435" s="578"/>
      <c r="C435" s="579"/>
      <c r="D435" s="580"/>
      <c r="E435" s="581"/>
      <c r="F435" s="582"/>
      <c r="G435" s="624"/>
      <c r="H435" s="584"/>
      <c r="I435" s="625"/>
      <c r="J435" s="625"/>
      <c r="K435" s="617"/>
      <c r="L435" s="590" t="s">
        <v>537</v>
      </c>
      <c r="M435" s="591">
        <v>0.5</v>
      </c>
      <c r="N435" s="127" t="s">
        <v>46</v>
      </c>
      <c r="O435" s="184">
        <v>0</v>
      </c>
      <c r="P435" s="184">
        <v>0</v>
      </c>
      <c r="Q435" s="184">
        <v>0.8</v>
      </c>
      <c r="R435" s="184">
        <v>1</v>
      </c>
      <c r="S435" s="128">
        <f>SUM(O435:O435)*M435</f>
        <v>0</v>
      </c>
      <c r="T435" s="129">
        <f>SUM(P435:P435)*M435</f>
        <v>0</v>
      </c>
      <c r="U435" s="129">
        <f>SUM(Q435:Q435)*M435</f>
        <v>0.4</v>
      </c>
      <c r="V435" s="129">
        <f>SUM(R435:R435)*M435</f>
        <v>0.5</v>
      </c>
      <c r="W435" s="130">
        <f t="shared" si="224"/>
        <v>0.5</v>
      </c>
      <c r="X435" s="100"/>
      <c r="Y435" s="101"/>
      <c r="Z435" s="102"/>
      <c r="AA435" s="103"/>
      <c r="AB435" s="104"/>
      <c r="AC435" s="105"/>
      <c r="AD435" s="588"/>
      <c r="AE435" s="76"/>
      <c r="AF435" s="77" t="str">
        <f t="shared" ref="AF435" si="228">+IF(P436&gt;P435,"SUPERADA",IF(T436=T435,"EQUILIBRADA",IF(T436&lt;T435,"PARA MEJORAR")))</f>
        <v>SUPERADA</v>
      </c>
      <c r="AG435" s="109"/>
      <c r="AH435" s="109"/>
      <c r="AI435" s="109"/>
      <c r="AJ435" s="589"/>
      <c r="AK435" s="124"/>
      <c r="AP435" s="126"/>
      <c r="AQ435" s="104"/>
      <c r="AS435" s="80" t="str">
        <f t="shared" si="205"/>
        <v>MAL</v>
      </c>
    </row>
    <row r="436" spans="1:45" ht="30" customHeight="1" thickBot="1" x14ac:dyDescent="0.35">
      <c r="A436" s="81"/>
      <c r="B436" s="578"/>
      <c r="C436" s="579"/>
      <c r="D436" s="580"/>
      <c r="E436" s="581"/>
      <c r="F436" s="582"/>
      <c r="G436" s="624"/>
      <c r="H436" s="584"/>
      <c r="I436" s="625"/>
      <c r="J436" s="625"/>
      <c r="K436" s="617"/>
      <c r="L436" s="586"/>
      <c r="M436" s="587"/>
      <c r="N436" s="93" t="s">
        <v>52</v>
      </c>
      <c r="O436" s="95">
        <v>0.5</v>
      </c>
      <c r="P436" s="95">
        <v>0.5</v>
      </c>
      <c r="Q436" s="95">
        <v>0</v>
      </c>
      <c r="R436" s="96">
        <v>0</v>
      </c>
      <c r="S436" s="97">
        <f>SUM(O436:O436)*M435</f>
        <v>0.25</v>
      </c>
      <c r="T436" s="98">
        <f>SUM(P436:P436)*M435</f>
        <v>0.25</v>
      </c>
      <c r="U436" s="98">
        <f>SUM(Q436:Q436)*M435</f>
        <v>0</v>
      </c>
      <c r="V436" s="98">
        <f>SUM(R436:R436)*M435</f>
        <v>0</v>
      </c>
      <c r="W436" s="99">
        <f t="shared" si="224"/>
        <v>0.25</v>
      </c>
      <c r="X436" s="100"/>
      <c r="Y436" s="101"/>
      <c r="Z436" s="102"/>
      <c r="AA436" s="103"/>
      <c r="AB436" s="104"/>
      <c r="AC436" s="105"/>
      <c r="AD436" s="588"/>
      <c r="AE436" s="107"/>
      <c r="AF436" s="108"/>
      <c r="AG436" s="109"/>
      <c r="AH436" s="109"/>
      <c r="AI436" s="109"/>
      <c r="AJ436" s="589"/>
      <c r="AK436" s="124"/>
      <c r="AP436" s="126"/>
      <c r="AQ436" s="104"/>
      <c r="AS436" s="114" t="str">
        <f t="shared" si="205"/>
        <v>OK</v>
      </c>
    </row>
    <row r="437" spans="1:45" ht="30" customHeight="1" x14ac:dyDescent="0.3">
      <c r="A437" s="81"/>
      <c r="B437" s="578"/>
      <c r="C437" s="579"/>
      <c r="D437" s="580"/>
      <c r="E437" s="581"/>
      <c r="F437" s="582"/>
      <c r="G437" s="624"/>
      <c r="H437" s="584"/>
      <c r="I437" s="625"/>
      <c r="J437" s="625"/>
      <c r="K437" s="617"/>
      <c r="L437" s="590" t="s">
        <v>538</v>
      </c>
      <c r="M437" s="591">
        <v>0.1</v>
      </c>
      <c r="N437" s="127" t="s">
        <v>46</v>
      </c>
      <c r="O437" s="184">
        <v>0</v>
      </c>
      <c r="P437" s="184">
        <v>0</v>
      </c>
      <c r="Q437" s="184">
        <v>0.8</v>
      </c>
      <c r="R437" s="184">
        <v>1</v>
      </c>
      <c r="S437" s="128">
        <f>SUM(O437:O437)*M437</f>
        <v>0</v>
      </c>
      <c r="T437" s="129">
        <f>SUM(P437:P437)*M437</f>
        <v>0</v>
      </c>
      <c r="U437" s="129">
        <f>SUM(Q437:Q437)*M437</f>
        <v>8.0000000000000016E-2</v>
      </c>
      <c r="V437" s="129">
        <f>SUM(R437:R437)*M437</f>
        <v>0.1</v>
      </c>
      <c r="W437" s="130">
        <f t="shared" si="224"/>
        <v>0.1</v>
      </c>
      <c r="X437" s="100"/>
      <c r="Y437" s="101"/>
      <c r="Z437" s="102"/>
      <c r="AA437" s="103"/>
      <c r="AB437" s="104"/>
      <c r="AC437" s="105"/>
      <c r="AD437" s="588"/>
      <c r="AE437" s="76"/>
      <c r="AF437" s="77" t="str">
        <f t="shared" ref="AF437" si="229">+IF(P438&gt;P437,"SUPERADA",IF(T438=T437,"EQUILIBRADA",IF(T438&lt;T437,"PARA MEJORAR")))</f>
        <v>EQUILIBRADA</v>
      </c>
      <c r="AG437" s="109"/>
      <c r="AH437" s="109"/>
      <c r="AI437" s="109"/>
      <c r="AJ437" s="589"/>
      <c r="AK437" s="124"/>
      <c r="AP437" s="126"/>
      <c r="AQ437" s="104"/>
      <c r="AS437" s="80" t="str">
        <f t="shared" si="205"/>
        <v>MAL</v>
      </c>
    </row>
    <row r="438" spans="1:45" ht="30" customHeight="1" thickBot="1" x14ac:dyDescent="0.35">
      <c r="A438" s="81"/>
      <c r="B438" s="578"/>
      <c r="C438" s="579"/>
      <c r="D438" s="580"/>
      <c r="E438" s="594"/>
      <c r="F438" s="595"/>
      <c r="G438" s="626"/>
      <c r="H438" s="597"/>
      <c r="I438" s="627"/>
      <c r="J438" s="627"/>
      <c r="K438" s="621"/>
      <c r="L438" s="599"/>
      <c r="M438" s="600"/>
      <c r="N438" s="137" t="s">
        <v>52</v>
      </c>
      <c r="O438" s="139">
        <v>0</v>
      </c>
      <c r="P438" s="139">
        <v>0</v>
      </c>
      <c r="Q438" s="139">
        <v>0</v>
      </c>
      <c r="R438" s="140">
        <v>0</v>
      </c>
      <c r="S438" s="141">
        <f>SUM(O438:O438)*M437</f>
        <v>0</v>
      </c>
      <c r="T438" s="142">
        <f>SUM(P438:P438)*M437</f>
        <v>0</v>
      </c>
      <c r="U438" s="142">
        <f>SUM(Q438:Q438)*M437</f>
        <v>0</v>
      </c>
      <c r="V438" s="142">
        <f>SUM(R438:R438)*M437</f>
        <v>0</v>
      </c>
      <c r="W438" s="143">
        <f t="shared" si="224"/>
        <v>0</v>
      </c>
      <c r="X438" s="144"/>
      <c r="Y438" s="145"/>
      <c r="Z438" s="146"/>
      <c r="AA438" s="147"/>
      <c r="AB438" s="148"/>
      <c r="AC438" s="105"/>
      <c r="AD438" s="588"/>
      <c r="AE438" s="107"/>
      <c r="AF438" s="108"/>
      <c r="AG438" s="150"/>
      <c r="AH438" s="109"/>
      <c r="AI438" s="109"/>
      <c r="AJ438" s="589"/>
      <c r="AK438" s="124"/>
      <c r="AP438" s="126"/>
      <c r="AQ438" s="148"/>
      <c r="AS438" s="114" t="str">
        <f t="shared" si="205"/>
        <v>OK</v>
      </c>
    </row>
    <row r="439" spans="1:45" ht="30" customHeight="1" x14ac:dyDescent="0.3">
      <c r="A439" s="81"/>
      <c r="B439" s="578"/>
      <c r="C439" s="579"/>
      <c r="D439" s="580"/>
      <c r="E439" s="569">
        <v>33</v>
      </c>
      <c r="F439" s="570" t="s">
        <v>539</v>
      </c>
      <c r="G439" s="614" t="s">
        <v>540</v>
      </c>
      <c r="H439" s="572">
        <v>61</v>
      </c>
      <c r="I439" s="623" t="s">
        <v>541</v>
      </c>
      <c r="J439" s="623" t="s">
        <v>542</v>
      </c>
      <c r="K439" s="615" t="s">
        <v>513</v>
      </c>
      <c r="L439" s="574" t="s">
        <v>529</v>
      </c>
      <c r="M439" s="575">
        <v>0.1</v>
      </c>
      <c r="N439" s="62" t="s">
        <v>46</v>
      </c>
      <c r="O439" s="64">
        <v>0.1</v>
      </c>
      <c r="P439" s="64">
        <v>0.25</v>
      </c>
      <c r="Q439" s="64">
        <v>0.65</v>
      </c>
      <c r="R439" s="64">
        <v>1</v>
      </c>
      <c r="S439" s="66">
        <f>SUM(O439:O439)*M439</f>
        <v>1.0000000000000002E-2</v>
      </c>
      <c r="T439" s="67">
        <f>SUM(P439:P439)*M439</f>
        <v>2.5000000000000001E-2</v>
      </c>
      <c r="U439" s="67">
        <f>SUM(Q439:Q439)*M439</f>
        <v>6.5000000000000002E-2</v>
      </c>
      <c r="V439" s="67">
        <f>SUM(R439:R439)*M439</f>
        <v>0.1</v>
      </c>
      <c r="W439" s="68">
        <f t="shared" si="224"/>
        <v>0.1</v>
      </c>
      <c r="X439" s="69">
        <f>+S440+S442+S444+S446</f>
        <v>0.19500000000000001</v>
      </c>
      <c r="Y439" s="70">
        <f>+T440+T442+T444+T446</f>
        <v>0.3</v>
      </c>
      <c r="Z439" s="71">
        <f>+U440+U442+U444+U446</f>
        <v>0</v>
      </c>
      <c r="AA439" s="72">
        <f>+V440+V442+V444+V446</f>
        <v>0</v>
      </c>
      <c r="AB439" s="73">
        <f>+AA440+AA442+AA444+AA446</f>
        <v>0</v>
      </c>
      <c r="AC439" s="105"/>
      <c r="AD439" s="588"/>
      <c r="AE439" s="76"/>
      <c r="AF439" s="77" t="str">
        <f t="shared" ref="AF439" si="230">+IF(P440&gt;P439,"SUPERADA",IF(T440=T439,"EQUILIBRADA",IF(T440&lt;T439,"PARA MEJORAR")))</f>
        <v>SUPERADA</v>
      </c>
      <c r="AG439" s="77" t="str">
        <f>IF(COUNTIF(AF439:AF446,"PARA MEJORAR")&gt;=1,"PARA MEJORAR","BIEN")</f>
        <v>PARA MEJORAR</v>
      </c>
      <c r="AH439" s="109"/>
      <c r="AI439" s="109"/>
      <c r="AJ439" s="589"/>
      <c r="AK439" s="204"/>
      <c r="AL439" s="205"/>
      <c r="AM439" s="205"/>
      <c r="AN439" s="205"/>
      <c r="AO439" s="205"/>
      <c r="AP439" s="206"/>
      <c r="AQ439" s="73"/>
      <c r="AS439" s="80" t="str">
        <f t="shared" si="205"/>
        <v>MAL</v>
      </c>
    </row>
    <row r="440" spans="1:45" ht="30" customHeight="1" thickBot="1" x14ac:dyDescent="0.35">
      <c r="A440" s="81"/>
      <c r="B440" s="578"/>
      <c r="C440" s="579"/>
      <c r="D440" s="580"/>
      <c r="E440" s="581"/>
      <c r="F440" s="582"/>
      <c r="G440" s="616"/>
      <c r="H440" s="584"/>
      <c r="I440" s="625"/>
      <c r="J440" s="625"/>
      <c r="K440" s="617"/>
      <c r="L440" s="586"/>
      <c r="M440" s="587"/>
      <c r="N440" s="93" t="s">
        <v>52</v>
      </c>
      <c r="O440" s="95">
        <v>1</v>
      </c>
      <c r="P440" s="95">
        <v>1</v>
      </c>
      <c r="Q440" s="95">
        <v>0</v>
      </c>
      <c r="R440" s="96">
        <v>0</v>
      </c>
      <c r="S440" s="97">
        <f>SUM(O440:O440)*M439</f>
        <v>0.1</v>
      </c>
      <c r="T440" s="98">
        <f>SUM(P440:P440)*M439</f>
        <v>0.1</v>
      </c>
      <c r="U440" s="98">
        <f>SUM(Q440:Q440)*M439</f>
        <v>0</v>
      </c>
      <c r="V440" s="98">
        <f>SUM(R440:R440)*M439</f>
        <v>0</v>
      </c>
      <c r="W440" s="99">
        <f t="shared" si="224"/>
        <v>0.1</v>
      </c>
      <c r="X440" s="100"/>
      <c r="Y440" s="101"/>
      <c r="Z440" s="102"/>
      <c r="AA440" s="103"/>
      <c r="AB440" s="104"/>
      <c r="AC440" s="105"/>
      <c r="AD440" s="588"/>
      <c r="AE440" s="107"/>
      <c r="AF440" s="108"/>
      <c r="AG440" s="109"/>
      <c r="AH440" s="109"/>
      <c r="AI440" s="109"/>
      <c r="AJ440" s="589"/>
      <c r="AK440" s="124"/>
      <c r="AP440" s="126"/>
      <c r="AQ440" s="104"/>
      <c r="AS440" s="114" t="str">
        <f t="shared" si="205"/>
        <v>OK</v>
      </c>
    </row>
    <row r="441" spans="1:45" ht="30" customHeight="1" x14ac:dyDescent="0.3">
      <c r="A441" s="81"/>
      <c r="B441" s="578"/>
      <c r="C441" s="579"/>
      <c r="D441" s="580"/>
      <c r="E441" s="581"/>
      <c r="F441" s="582"/>
      <c r="G441" s="616"/>
      <c r="H441" s="584"/>
      <c r="I441" s="625"/>
      <c r="J441" s="625"/>
      <c r="K441" s="617"/>
      <c r="L441" s="590" t="s">
        <v>530</v>
      </c>
      <c r="M441" s="591">
        <v>0.3</v>
      </c>
      <c r="N441" s="127" t="s">
        <v>46</v>
      </c>
      <c r="O441" s="184">
        <v>0.1</v>
      </c>
      <c r="P441" s="184">
        <v>0.25</v>
      </c>
      <c r="Q441" s="184">
        <v>0.65</v>
      </c>
      <c r="R441" s="184">
        <v>1</v>
      </c>
      <c r="S441" s="128">
        <f>SUM(O441:O441)*M441</f>
        <v>0.03</v>
      </c>
      <c r="T441" s="129">
        <f>SUM(P441:P441)*M441</f>
        <v>7.4999999999999997E-2</v>
      </c>
      <c r="U441" s="129">
        <f>SUM(Q441:Q441)*M441</f>
        <v>0.19500000000000001</v>
      </c>
      <c r="V441" s="129">
        <f>SUM(R441:R441)*M441</f>
        <v>0.3</v>
      </c>
      <c r="W441" s="130">
        <f t="shared" si="224"/>
        <v>0.3</v>
      </c>
      <c r="X441" s="100"/>
      <c r="Y441" s="101"/>
      <c r="Z441" s="102"/>
      <c r="AA441" s="103"/>
      <c r="AB441" s="104"/>
      <c r="AC441" s="105"/>
      <c r="AD441" s="588"/>
      <c r="AE441" s="76"/>
      <c r="AF441" s="77" t="str">
        <f t="shared" ref="AF441" si="231">+IF(P442&gt;P441,"SUPERADA",IF(T442=T441,"EQUILIBRADA",IF(T442&lt;T441,"PARA MEJORAR")))</f>
        <v>EQUILIBRADA</v>
      </c>
      <c r="AG441" s="109"/>
      <c r="AH441" s="109"/>
      <c r="AI441" s="109"/>
      <c r="AJ441" s="589"/>
      <c r="AK441" s="124"/>
      <c r="AP441" s="126"/>
      <c r="AQ441" s="104"/>
      <c r="AS441" s="80" t="str">
        <f t="shared" si="205"/>
        <v>MAL</v>
      </c>
    </row>
    <row r="442" spans="1:45" ht="30" customHeight="1" thickBot="1" x14ac:dyDescent="0.35">
      <c r="A442" s="81"/>
      <c r="B442" s="578"/>
      <c r="C442" s="579"/>
      <c r="D442" s="580"/>
      <c r="E442" s="581"/>
      <c r="F442" s="582"/>
      <c r="G442" s="616"/>
      <c r="H442" s="584"/>
      <c r="I442" s="625"/>
      <c r="J442" s="625"/>
      <c r="K442" s="617"/>
      <c r="L442" s="586"/>
      <c r="M442" s="587"/>
      <c r="N442" s="93" t="s">
        <v>52</v>
      </c>
      <c r="O442" s="95">
        <v>0.15</v>
      </c>
      <c r="P442" s="95">
        <v>0.25</v>
      </c>
      <c r="Q442" s="95">
        <v>0</v>
      </c>
      <c r="R442" s="96">
        <v>0</v>
      </c>
      <c r="S442" s="97">
        <f>SUM(O442:O442)*M441</f>
        <v>4.4999999999999998E-2</v>
      </c>
      <c r="T442" s="98">
        <f>SUM(P442:P442)*M441</f>
        <v>7.4999999999999997E-2</v>
      </c>
      <c r="U442" s="98">
        <f>SUM(Q442:Q442)*M441</f>
        <v>0</v>
      </c>
      <c r="V442" s="98">
        <f>SUM(R442:R442)*M441</f>
        <v>0</v>
      </c>
      <c r="W442" s="99">
        <f t="shared" si="224"/>
        <v>7.4999999999999997E-2</v>
      </c>
      <c r="X442" s="100"/>
      <c r="Y442" s="101"/>
      <c r="Z442" s="102"/>
      <c r="AA442" s="103"/>
      <c r="AB442" s="104"/>
      <c r="AC442" s="105"/>
      <c r="AD442" s="588"/>
      <c r="AE442" s="107"/>
      <c r="AF442" s="108"/>
      <c r="AG442" s="109"/>
      <c r="AH442" s="109"/>
      <c r="AI442" s="109"/>
      <c r="AJ442" s="589"/>
      <c r="AK442" s="124"/>
      <c r="AP442" s="126"/>
      <c r="AQ442" s="104"/>
      <c r="AS442" s="114" t="str">
        <f t="shared" si="205"/>
        <v>OK</v>
      </c>
    </row>
    <row r="443" spans="1:45" ht="30" customHeight="1" x14ac:dyDescent="0.3">
      <c r="A443" s="81"/>
      <c r="B443" s="578"/>
      <c r="C443" s="579"/>
      <c r="D443" s="580"/>
      <c r="E443" s="581"/>
      <c r="F443" s="582"/>
      <c r="G443" s="616"/>
      <c r="H443" s="584"/>
      <c r="I443" s="625"/>
      <c r="J443" s="625"/>
      <c r="K443" s="617"/>
      <c r="L443" s="590" t="s">
        <v>543</v>
      </c>
      <c r="M443" s="591">
        <v>0.5</v>
      </c>
      <c r="N443" s="127" t="s">
        <v>46</v>
      </c>
      <c r="O443" s="184">
        <v>0.1</v>
      </c>
      <c r="P443" s="184">
        <v>0.25</v>
      </c>
      <c r="Q443" s="184">
        <v>0.65</v>
      </c>
      <c r="R443" s="184">
        <v>1</v>
      </c>
      <c r="S443" s="128">
        <f>SUM(O443:O443)*M443</f>
        <v>0.05</v>
      </c>
      <c r="T443" s="129">
        <f>SUM(P443:P443)*M443</f>
        <v>0.125</v>
      </c>
      <c r="U443" s="129">
        <f>SUM(Q443:Q443)*M443</f>
        <v>0.32500000000000001</v>
      </c>
      <c r="V443" s="129">
        <f>SUM(R443:R443)*M443</f>
        <v>0.5</v>
      </c>
      <c r="W443" s="130">
        <f t="shared" si="224"/>
        <v>0.5</v>
      </c>
      <c r="X443" s="100"/>
      <c r="Y443" s="101"/>
      <c r="Z443" s="102"/>
      <c r="AA443" s="103"/>
      <c r="AB443" s="104"/>
      <c r="AC443" s="105"/>
      <c r="AD443" s="588"/>
      <c r="AE443" s="76"/>
      <c r="AF443" s="77" t="str">
        <f t="shared" ref="AF443" si="232">+IF(P444&gt;P443,"SUPERADA",IF(T444=T443,"EQUILIBRADA",IF(T444&lt;T443,"PARA MEJORAR")))</f>
        <v>EQUILIBRADA</v>
      </c>
      <c r="AG443" s="109"/>
      <c r="AH443" s="109"/>
      <c r="AI443" s="109"/>
      <c r="AJ443" s="589"/>
      <c r="AK443" s="124"/>
      <c r="AP443" s="126"/>
      <c r="AQ443" s="104"/>
      <c r="AS443" s="80" t="str">
        <f t="shared" si="205"/>
        <v>MAL</v>
      </c>
    </row>
    <row r="444" spans="1:45" ht="30" customHeight="1" thickBot="1" x14ac:dyDescent="0.35">
      <c r="A444" s="81"/>
      <c r="B444" s="578"/>
      <c r="C444" s="579"/>
      <c r="D444" s="580"/>
      <c r="E444" s="581"/>
      <c r="F444" s="582"/>
      <c r="G444" s="616"/>
      <c r="H444" s="584"/>
      <c r="I444" s="625"/>
      <c r="J444" s="625"/>
      <c r="K444" s="617"/>
      <c r="L444" s="586"/>
      <c r="M444" s="587"/>
      <c r="N444" s="93" t="s">
        <v>52</v>
      </c>
      <c r="O444" s="95">
        <v>0.1</v>
      </c>
      <c r="P444" s="95">
        <v>0.25</v>
      </c>
      <c r="Q444" s="95">
        <v>0</v>
      </c>
      <c r="R444" s="96">
        <v>0</v>
      </c>
      <c r="S444" s="214">
        <f>SUM(O444:O444)*M443</f>
        <v>0.05</v>
      </c>
      <c r="T444" s="215">
        <f>SUM(P444:P444)*M443</f>
        <v>0.125</v>
      </c>
      <c r="U444" s="215">
        <f>SUM(Q444:Q444)*M443</f>
        <v>0</v>
      </c>
      <c r="V444" s="215">
        <f>SUM(R444:R444)*M443</f>
        <v>0</v>
      </c>
      <c r="W444" s="216">
        <f t="shared" si="224"/>
        <v>0.125</v>
      </c>
      <c r="X444" s="100"/>
      <c r="Y444" s="101"/>
      <c r="Z444" s="102"/>
      <c r="AA444" s="103"/>
      <c r="AB444" s="104"/>
      <c r="AC444" s="105"/>
      <c r="AD444" s="588"/>
      <c r="AE444" s="107"/>
      <c r="AF444" s="108"/>
      <c r="AG444" s="109"/>
      <c r="AH444" s="109"/>
      <c r="AI444" s="109"/>
      <c r="AJ444" s="589"/>
      <c r="AK444" s="124"/>
      <c r="AP444" s="126"/>
      <c r="AQ444" s="104"/>
      <c r="AS444" s="114" t="str">
        <f t="shared" si="205"/>
        <v>OK</v>
      </c>
    </row>
    <row r="445" spans="1:45" ht="30" customHeight="1" x14ac:dyDescent="0.3">
      <c r="A445" s="81"/>
      <c r="B445" s="578"/>
      <c r="C445" s="579"/>
      <c r="D445" s="580"/>
      <c r="E445" s="581"/>
      <c r="F445" s="582"/>
      <c r="G445" s="616"/>
      <c r="H445" s="584"/>
      <c r="I445" s="625"/>
      <c r="J445" s="625"/>
      <c r="K445" s="617"/>
      <c r="L445" s="590" t="s">
        <v>544</v>
      </c>
      <c r="M445" s="591">
        <v>0.1</v>
      </c>
      <c r="N445" s="127" t="s">
        <v>46</v>
      </c>
      <c r="O445" s="184">
        <v>0.1</v>
      </c>
      <c r="P445" s="184">
        <v>0.25</v>
      </c>
      <c r="Q445" s="184">
        <v>0.65</v>
      </c>
      <c r="R445" s="184">
        <v>1</v>
      </c>
      <c r="S445" s="128">
        <f>SUM(O445:O445)*M445</f>
        <v>1.0000000000000002E-2</v>
      </c>
      <c r="T445" s="129">
        <f>SUM(P445:P445)*M445</f>
        <v>2.5000000000000001E-2</v>
      </c>
      <c r="U445" s="129">
        <f>SUM(Q445:Q445)*M445</f>
        <v>6.5000000000000002E-2</v>
      </c>
      <c r="V445" s="129">
        <f>SUM(R445:R445)*M445</f>
        <v>0.1</v>
      </c>
      <c r="W445" s="130">
        <f t="shared" si="224"/>
        <v>0.1</v>
      </c>
      <c r="X445" s="100"/>
      <c r="Y445" s="101"/>
      <c r="Z445" s="102"/>
      <c r="AA445" s="103"/>
      <c r="AB445" s="104"/>
      <c r="AC445" s="105"/>
      <c r="AD445" s="588"/>
      <c r="AE445" s="76"/>
      <c r="AF445" s="77" t="str">
        <f t="shared" ref="AF445" si="233">+IF(P446&gt;P445,"SUPERADA",IF(T446=T445,"EQUILIBRADA",IF(T446&lt;T445,"PARA MEJORAR")))</f>
        <v>PARA MEJORAR</v>
      </c>
      <c r="AG445" s="109"/>
      <c r="AH445" s="109"/>
      <c r="AI445" s="109"/>
      <c r="AJ445" s="589"/>
      <c r="AK445" s="124"/>
      <c r="AP445" s="126"/>
      <c r="AQ445" s="104"/>
      <c r="AS445" s="80" t="str">
        <f t="shared" si="205"/>
        <v>MAL</v>
      </c>
    </row>
    <row r="446" spans="1:45" ht="30" customHeight="1" thickBot="1" x14ac:dyDescent="0.35">
      <c r="A446" s="81"/>
      <c r="B446" s="578"/>
      <c r="C446" s="579"/>
      <c r="D446" s="580"/>
      <c r="E446" s="594"/>
      <c r="F446" s="595"/>
      <c r="G446" s="620"/>
      <c r="H446" s="597"/>
      <c r="I446" s="627"/>
      <c r="J446" s="627"/>
      <c r="K446" s="621"/>
      <c r="L446" s="599"/>
      <c r="M446" s="600"/>
      <c r="N446" s="137" t="s">
        <v>52</v>
      </c>
      <c r="O446" s="139">
        <v>0</v>
      </c>
      <c r="P446" s="139">
        <v>0</v>
      </c>
      <c r="Q446" s="139">
        <v>0</v>
      </c>
      <c r="R446" s="140">
        <v>0</v>
      </c>
      <c r="S446" s="141">
        <f>SUM(O446:O446)*M445</f>
        <v>0</v>
      </c>
      <c r="T446" s="142">
        <f>SUM(P446:P446)*M445</f>
        <v>0</v>
      </c>
      <c r="U446" s="142">
        <f>SUM(Q446:Q446)*M445</f>
        <v>0</v>
      </c>
      <c r="V446" s="142">
        <f>SUM(R446:R446)*M445</f>
        <v>0</v>
      </c>
      <c r="W446" s="143">
        <f t="shared" si="224"/>
        <v>0</v>
      </c>
      <c r="X446" s="144"/>
      <c r="Y446" s="145"/>
      <c r="Z446" s="146"/>
      <c r="AA446" s="147"/>
      <c r="AB446" s="148"/>
      <c r="AC446" s="105"/>
      <c r="AD446" s="588"/>
      <c r="AE446" s="107"/>
      <c r="AF446" s="108"/>
      <c r="AG446" s="150"/>
      <c r="AH446" s="109"/>
      <c r="AI446" s="109"/>
      <c r="AJ446" s="589"/>
      <c r="AK446" s="124"/>
      <c r="AP446" s="126"/>
      <c r="AQ446" s="148"/>
      <c r="AS446" s="114" t="str">
        <f t="shared" si="205"/>
        <v>OK</v>
      </c>
    </row>
    <row r="447" spans="1:45" ht="30" customHeight="1" x14ac:dyDescent="0.3">
      <c r="A447" s="81"/>
      <c r="B447" s="578"/>
      <c r="C447" s="579"/>
      <c r="D447" s="580"/>
      <c r="E447" s="569">
        <v>34</v>
      </c>
      <c r="F447" s="571" t="s">
        <v>545</v>
      </c>
      <c r="G447" s="571" t="s">
        <v>546</v>
      </c>
      <c r="H447" s="572">
        <v>62</v>
      </c>
      <c r="I447" s="623" t="s">
        <v>547</v>
      </c>
      <c r="J447" s="623" t="s">
        <v>548</v>
      </c>
      <c r="K447" s="615" t="s">
        <v>513</v>
      </c>
      <c r="L447" s="574" t="s">
        <v>549</v>
      </c>
      <c r="M447" s="575">
        <v>0.15</v>
      </c>
      <c r="N447" s="62" t="s">
        <v>46</v>
      </c>
      <c r="O447" s="223">
        <v>0.1</v>
      </c>
      <c r="P447" s="224">
        <v>0.25</v>
      </c>
      <c r="Q447" s="224">
        <v>0.65</v>
      </c>
      <c r="R447" s="225">
        <v>1</v>
      </c>
      <c r="S447" s="66">
        <f>SUM(O447:O447)*M447</f>
        <v>1.4999999999999999E-2</v>
      </c>
      <c r="T447" s="67">
        <f>SUM(P447:P447)*M447</f>
        <v>3.7499999999999999E-2</v>
      </c>
      <c r="U447" s="67">
        <f>SUM(Q447:Q447)*M447</f>
        <v>9.7500000000000003E-2</v>
      </c>
      <c r="V447" s="67">
        <f>SUM(R447:R447)*M447</f>
        <v>0.15</v>
      </c>
      <c r="W447" s="68">
        <f t="shared" si="224"/>
        <v>0.15</v>
      </c>
      <c r="X447" s="69">
        <f>+S448+S450+S452+S454+S456</f>
        <v>0.32750000000000001</v>
      </c>
      <c r="Y447" s="70">
        <f>+T448+T450+T452+T454+T456</f>
        <v>0.64300000000000002</v>
      </c>
      <c r="Z447" s="71">
        <f>+U448+U450+U452+U454+U456</f>
        <v>0</v>
      </c>
      <c r="AA447" s="72">
        <f>+V448+V450+V452+V454+V456</f>
        <v>0</v>
      </c>
      <c r="AB447" s="73">
        <f>+AA448+AA450+AA452+AA454+AA456</f>
        <v>0</v>
      </c>
      <c r="AC447" s="105"/>
      <c r="AD447" s="588"/>
      <c r="AE447" s="76"/>
      <c r="AF447" s="77" t="str">
        <f t="shared" ref="AF447" si="234">+IF(P448&gt;P447,"SUPERADA",IF(T448=T447,"EQUILIBRADA",IF(T448&lt;T447,"PARA MEJORAR")))</f>
        <v>SUPERADA</v>
      </c>
      <c r="AG447" s="77" t="str">
        <f>IF(COUNTIF(AF447:AF456,"PARA MEJORAR")&gt;=1,"PARA MEJORAR","BIEN")</f>
        <v>BIEN</v>
      </c>
      <c r="AH447" s="109"/>
      <c r="AI447" s="109"/>
      <c r="AJ447" s="589"/>
      <c r="AK447" s="124"/>
      <c r="AP447" s="126"/>
      <c r="AQ447" s="628"/>
      <c r="AS447" s="80" t="str">
        <f t="shared" si="205"/>
        <v>MAL</v>
      </c>
    </row>
    <row r="448" spans="1:45" ht="30" customHeight="1" thickBot="1" x14ac:dyDescent="0.35">
      <c r="A448" s="81"/>
      <c r="B448" s="578"/>
      <c r="C448" s="579"/>
      <c r="D448" s="580"/>
      <c r="E448" s="581"/>
      <c r="F448" s="583"/>
      <c r="G448" s="583"/>
      <c r="H448" s="584"/>
      <c r="I448" s="625"/>
      <c r="J448" s="625"/>
      <c r="K448" s="617"/>
      <c r="L448" s="586"/>
      <c r="M448" s="587"/>
      <c r="N448" s="93" t="s">
        <v>52</v>
      </c>
      <c r="O448" s="233">
        <v>0.8</v>
      </c>
      <c r="P448" s="234">
        <v>0.92</v>
      </c>
      <c r="Q448" s="234">
        <v>0</v>
      </c>
      <c r="R448" s="235">
        <v>0</v>
      </c>
      <c r="S448" s="97">
        <f>SUM(O448:O448)*M447</f>
        <v>0.12</v>
      </c>
      <c r="T448" s="98">
        <f>SUM(P448:P448)*M447</f>
        <v>0.13800000000000001</v>
      </c>
      <c r="U448" s="98">
        <f>SUM(Q448:Q448)*M447</f>
        <v>0</v>
      </c>
      <c r="V448" s="98">
        <f>SUM(R448:R448)*M447</f>
        <v>0</v>
      </c>
      <c r="W448" s="99">
        <f t="shared" si="224"/>
        <v>0.13800000000000001</v>
      </c>
      <c r="X448" s="100"/>
      <c r="Y448" s="101"/>
      <c r="Z448" s="102"/>
      <c r="AA448" s="103"/>
      <c r="AB448" s="104"/>
      <c r="AC448" s="105"/>
      <c r="AD448" s="588"/>
      <c r="AE448" s="107"/>
      <c r="AF448" s="108"/>
      <c r="AG448" s="109"/>
      <c r="AH448" s="109"/>
      <c r="AI448" s="109"/>
      <c r="AJ448" s="589"/>
      <c r="AK448" s="124"/>
      <c r="AP448" s="126"/>
      <c r="AQ448" s="628"/>
      <c r="AS448" s="114" t="str">
        <f t="shared" si="205"/>
        <v>OK</v>
      </c>
    </row>
    <row r="449" spans="1:45" ht="30" customHeight="1" x14ac:dyDescent="0.3">
      <c r="A449" s="81"/>
      <c r="B449" s="578"/>
      <c r="C449" s="579"/>
      <c r="D449" s="580"/>
      <c r="E449" s="581"/>
      <c r="F449" s="583"/>
      <c r="G449" s="583"/>
      <c r="H449" s="584"/>
      <c r="I449" s="625"/>
      <c r="J449" s="625"/>
      <c r="K449" s="617"/>
      <c r="L449" s="590" t="s">
        <v>550</v>
      </c>
      <c r="M449" s="591">
        <v>0.25</v>
      </c>
      <c r="N449" s="127" t="s">
        <v>46</v>
      </c>
      <c r="O449" s="239">
        <v>0.1</v>
      </c>
      <c r="P449" s="240">
        <v>0.25</v>
      </c>
      <c r="Q449" s="240">
        <v>0.65</v>
      </c>
      <c r="R449" s="241">
        <v>1</v>
      </c>
      <c r="S449" s="128">
        <f>SUM(O449:O449)*M449</f>
        <v>2.5000000000000001E-2</v>
      </c>
      <c r="T449" s="129">
        <f>SUM(P449:P449)*M449</f>
        <v>6.25E-2</v>
      </c>
      <c r="U449" s="129">
        <f>SUM(Q449:Q449)*M449</f>
        <v>0.16250000000000001</v>
      </c>
      <c r="V449" s="129">
        <f>SUM(R449:R449)*M449</f>
        <v>0.25</v>
      </c>
      <c r="W449" s="130">
        <f t="shared" si="224"/>
        <v>0.25</v>
      </c>
      <c r="X449" s="100"/>
      <c r="Y449" s="101"/>
      <c r="Z449" s="102"/>
      <c r="AA449" s="103"/>
      <c r="AB449" s="104"/>
      <c r="AC449" s="105"/>
      <c r="AD449" s="588"/>
      <c r="AE449" s="76"/>
      <c r="AF449" s="77" t="str">
        <f t="shared" ref="AF449" si="235">+IF(P450&gt;P449,"SUPERADA",IF(T450=T449,"EQUILIBRADA",IF(T450&lt;T449,"PARA MEJORAR")))</f>
        <v>SUPERADA</v>
      </c>
      <c r="AG449" s="109"/>
      <c r="AH449" s="109"/>
      <c r="AI449" s="109"/>
      <c r="AJ449" s="589"/>
      <c r="AK449" s="124"/>
      <c r="AP449" s="126"/>
      <c r="AQ449" s="628"/>
      <c r="AS449" s="80" t="str">
        <f t="shared" si="205"/>
        <v>MAL</v>
      </c>
    </row>
    <row r="450" spans="1:45" ht="30" customHeight="1" thickBot="1" x14ac:dyDescent="0.35">
      <c r="A450" s="81"/>
      <c r="B450" s="578"/>
      <c r="C450" s="579"/>
      <c r="D450" s="580"/>
      <c r="E450" s="581"/>
      <c r="F450" s="583"/>
      <c r="G450" s="583"/>
      <c r="H450" s="584"/>
      <c r="I450" s="625"/>
      <c r="J450" s="625"/>
      <c r="K450" s="617"/>
      <c r="L450" s="586"/>
      <c r="M450" s="587"/>
      <c r="N450" s="93" t="s">
        <v>52</v>
      </c>
      <c r="O450" s="233">
        <v>0.8</v>
      </c>
      <c r="P450" s="234">
        <v>0.9</v>
      </c>
      <c r="Q450" s="234">
        <v>0</v>
      </c>
      <c r="R450" s="235">
        <v>0</v>
      </c>
      <c r="S450" s="97">
        <f>SUM(O450:O450)*M449</f>
        <v>0.2</v>
      </c>
      <c r="T450" s="98">
        <f>SUM(P450:P450)*M449</f>
        <v>0.22500000000000001</v>
      </c>
      <c r="U450" s="98">
        <f>SUM(Q450:Q450)*M449</f>
        <v>0</v>
      </c>
      <c r="V450" s="98">
        <f>SUM(R450:R450)*M449</f>
        <v>0</v>
      </c>
      <c r="W450" s="99">
        <f t="shared" si="224"/>
        <v>0.22500000000000001</v>
      </c>
      <c r="X450" s="100"/>
      <c r="Y450" s="101"/>
      <c r="Z450" s="102"/>
      <c r="AA450" s="103"/>
      <c r="AB450" s="104"/>
      <c r="AC450" s="105"/>
      <c r="AD450" s="588"/>
      <c r="AE450" s="107"/>
      <c r="AF450" s="108"/>
      <c r="AG450" s="109"/>
      <c r="AH450" s="109"/>
      <c r="AI450" s="109"/>
      <c r="AJ450" s="589"/>
      <c r="AK450" s="124"/>
      <c r="AP450" s="126"/>
      <c r="AQ450" s="628"/>
      <c r="AS450" s="114" t="str">
        <f t="shared" si="205"/>
        <v>OK</v>
      </c>
    </row>
    <row r="451" spans="1:45" ht="30" customHeight="1" x14ac:dyDescent="0.3">
      <c r="A451" s="81"/>
      <c r="B451" s="578"/>
      <c r="C451" s="579"/>
      <c r="D451" s="580"/>
      <c r="E451" s="581"/>
      <c r="F451" s="583"/>
      <c r="G451" s="583"/>
      <c r="H451" s="584"/>
      <c r="I451" s="625"/>
      <c r="J451" s="625"/>
      <c r="K451" s="617"/>
      <c r="L451" s="590" t="s">
        <v>551</v>
      </c>
      <c r="M451" s="591">
        <v>0.15</v>
      </c>
      <c r="N451" s="127" t="s">
        <v>46</v>
      </c>
      <c r="O451" s="239">
        <v>0.1</v>
      </c>
      <c r="P451" s="240">
        <v>0.25</v>
      </c>
      <c r="Q451" s="240">
        <v>0.65</v>
      </c>
      <c r="R451" s="241">
        <v>1</v>
      </c>
      <c r="S451" s="128">
        <f>SUM(O451:O451)*M451</f>
        <v>1.4999999999999999E-2</v>
      </c>
      <c r="T451" s="129">
        <f>SUM(P451:P451)*M451</f>
        <v>3.7499999999999999E-2</v>
      </c>
      <c r="U451" s="129">
        <f>SUM(Q451:Q451)*M451</f>
        <v>9.7500000000000003E-2</v>
      </c>
      <c r="V451" s="129">
        <f>SUM(R451:R451)*M451</f>
        <v>0.15</v>
      </c>
      <c r="W451" s="130">
        <f t="shared" si="224"/>
        <v>0.15</v>
      </c>
      <c r="X451" s="100"/>
      <c r="Y451" s="101"/>
      <c r="Z451" s="102"/>
      <c r="AA451" s="103"/>
      <c r="AB451" s="104"/>
      <c r="AC451" s="105"/>
      <c r="AD451" s="588"/>
      <c r="AE451" s="76"/>
      <c r="AF451" s="77" t="str">
        <f t="shared" ref="AF451" si="236">+IF(P452&gt;P451,"SUPERADA",IF(T452=T451,"EQUILIBRADA",IF(T452&lt;T451,"PARA MEJORAR")))</f>
        <v>SUPERADA</v>
      </c>
      <c r="AG451" s="109"/>
      <c r="AH451" s="109"/>
      <c r="AI451" s="109"/>
      <c r="AJ451" s="589"/>
      <c r="AK451" s="124"/>
      <c r="AP451" s="126"/>
      <c r="AQ451" s="628"/>
      <c r="AS451" s="80" t="str">
        <f t="shared" si="205"/>
        <v>MAL</v>
      </c>
    </row>
    <row r="452" spans="1:45" ht="30" customHeight="1" thickBot="1" x14ac:dyDescent="0.35">
      <c r="A452" s="81"/>
      <c r="B452" s="578"/>
      <c r="C452" s="579"/>
      <c r="D452" s="580"/>
      <c r="E452" s="581"/>
      <c r="F452" s="583"/>
      <c r="G452" s="583"/>
      <c r="H452" s="584"/>
      <c r="I452" s="625"/>
      <c r="J452" s="625"/>
      <c r="K452" s="617"/>
      <c r="L452" s="586"/>
      <c r="M452" s="587"/>
      <c r="N452" s="93" t="s">
        <v>52</v>
      </c>
      <c r="O452" s="233">
        <v>0.05</v>
      </c>
      <c r="P452" s="234">
        <v>0.5</v>
      </c>
      <c r="Q452" s="234">
        <v>0</v>
      </c>
      <c r="R452" s="235">
        <v>0</v>
      </c>
      <c r="S452" s="97">
        <f>SUM(O452:O452)*M451</f>
        <v>7.4999999999999997E-3</v>
      </c>
      <c r="T452" s="98">
        <f>SUM(P452:P452)*M451</f>
        <v>7.4999999999999997E-2</v>
      </c>
      <c r="U452" s="98">
        <f>SUM(Q452:Q452)*M451</f>
        <v>0</v>
      </c>
      <c r="V452" s="98">
        <f>SUM(R452:R452)*M451</f>
        <v>0</v>
      </c>
      <c r="W452" s="99">
        <f t="shared" si="224"/>
        <v>7.4999999999999997E-2</v>
      </c>
      <c r="X452" s="100"/>
      <c r="Y452" s="101"/>
      <c r="Z452" s="102"/>
      <c r="AA452" s="103"/>
      <c r="AB452" s="104"/>
      <c r="AC452" s="105"/>
      <c r="AD452" s="588"/>
      <c r="AE452" s="107"/>
      <c r="AF452" s="108"/>
      <c r="AG452" s="109"/>
      <c r="AH452" s="109"/>
      <c r="AI452" s="109"/>
      <c r="AJ452" s="589"/>
      <c r="AK452" s="124"/>
      <c r="AP452" s="126"/>
      <c r="AQ452" s="628"/>
      <c r="AS452" s="114" t="str">
        <f t="shared" si="205"/>
        <v>OK</v>
      </c>
    </row>
    <row r="453" spans="1:45" ht="30" customHeight="1" x14ac:dyDescent="0.3">
      <c r="A453" s="81"/>
      <c r="B453" s="578"/>
      <c r="C453" s="579"/>
      <c r="D453" s="580"/>
      <c r="E453" s="581"/>
      <c r="F453" s="583"/>
      <c r="G453" s="583"/>
      <c r="H453" s="584"/>
      <c r="I453" s="625"/>
      <c r="J453" s="625"/>
      <c r="K453" s="617"/>
      <c r="L453" s="590" t="s">
        <v>552</v>
      </c>
      <c r="M453" s="591">
        <v>0.25</v>
      </c>
      <c r="N453" s="127" t="s">
        <v>46</v>
      </c>
      <c r="O453" s="239">
        <v>0.1</v>
      </c>
      <c r="P453" s="240">
        <v>0.25</v>
      </c>
      <c r="Q453" s="240">
        <v>0.65</v>
      </c>
      <c r="R453" s="241">
        <v>1</v>
      </c>
      <c r="S453" s="128">
        <f>SUM(O453:O453)*M453</f>
        <v>2.5000000000000001E-2</v>
      </c>
      <c r="T453" s="129">
        <f>SUM(P453:P453)*M453</f>
        <v>6.25E-2</v>
      </c>
      <c r="U453" s="129">
        <f>SUM(Q453:Q453)*M453</f>
        <v>0.16250000000000001</v>
      </c>
      <c r="V453" s="129">
        <f>SUM(R453:R453)*M453</f>
        <v>0.25</v>
      </c>
      <c r="W453" s="130">
        <f t="shared" si="224"/>
        <v>0.25</v>
      </c>
      <c r="X453" s="100"/>
      <c r="Y453" s="101"/>
      <c r="Z453" s="102"/>
      <c r="AA453" s="103"/>
      <c r="AB453" s="104"/>
      <c r="AC453" s="105"/>
      <c r="AD453" s="588"/>
      <c r="AE453" s="76"/>
      <c r="AF453" s="77" t="str">
        <f t="shared" ref="AF453" si="237">+IF(P454&gt;P453,"SUPERADA",IF(T454=T453,"EQUILIBRADA",IF(T454&lt;T453,"PARA MEJORAR")))</f>
        <v>SUPERADA</v>
      </c>
      <c r="AG453" s="109"/>
      <c r="AH453" s="109"/>
      <c r="AI453" s="109"/>
      <c r="AJ453" s="589"/>
      <c r="AK453" s="124"/>
      <c r="AP453" s="126"/>
      <c r="AQ453" s="628"/>
      <c r="AS453" s="80" t="str">
        <f t="shared" si="205"/>
        <v>MAL</v>
      </c>
    </row>
    <row r="454" spans="1:45" ht="30" customHeight="1" thickBot="1" x14ac:dyDescent="0.35">
      <c r="A454" s="81"/>
      <c r="B454" s="578"/>
      <c r="C454" s="579"/>
      <c r="D454" s="580"/>
      <c r="E454" s="581"/>
      <c r="F454" s="583"/>
      <c r="G454" s="583"/>
      <c r="H454" s="584"/>
      <c r="I454" s="625"/>
      <c r="J454" s="625"/>
      <c r="K454" s="617"/>
      <c r="L454" s="586"/>
      <c r="M454" s="587"/>
      <c r="N454" s="93" t="s">
        <v>52</v>
      </c>
      <c r="O454" s="233">
        <v>0</v>
      </c>
      <c r="P454" s="234">
        <v>0.5</v>
      </c>
      <c r="Q454" s="234">
        <v>0</v>
      </c>
      <c r="R454" s="235">
        <v>0</v>
      </c>
      <c r="S454" s="97">
        <f>SUM(O454:O454)*M453</f>
        <v>0</v>
      </c>
      <c r="T454" s="98">
        <f>SUM(P454:P454)*M453</f>
        <v>0.125</v>
      </c>
      <c r="U454" s="98">
        <f>SUM(Q454:Q454)*M453</f>
        <v>0</v>
      </c>
      <c r="V454" s="98">
        <f>SUM(R454:R454)*M453</f>
        <v>0</v>
      </c>
      <c r="W454" s="99">
        <f t="shared" si="224"/>
        <v>0.125</v>
      </c>
      <c r="X454" s="100"/>
      <c r="Y454" s="101"/>
      <c r="Z454" s="102"/>
      <c r="AA454" s="103"/>
      <c r="AB454" s="104"/>
      <c r="AC454" s="105"/>
      <c r="AD454" s="588"/>
      <c r="AE454" s="107"/>
      <c r="AF454" s="108"/>
      <c r="AG454" s="109"/>
      <c r="AH454" s="109"/>
      <c r="AI454" s="109"/>
      <c r="AJ454" s="589"/>
      <c r="AK454" s="124"/>
      <c r="AP454" s="126"/>
      <c r="AQ454" s="628"/>
      <c r="AS454" s="114" t="str">
        <f t="shared" si="205"/>
        <v>OK</v>
      </c>
    </row>
    <row r="455" spans="1:45" ht="30" customHeight="1" x14ac:dyDescent="0.3">
      <c r="A455" s="81"/>
      <c r="B455" s="578"/>
      <c r="C455" s="579"/>
      <c r="D455" s="580"/>
      <c r="E455" s="581"/>
      <c r="F455" s="583"/>
      <c r="G455" s="583"/>
      <c r="H455" s="584"/>
      <c r="I455" s="625"/>
      <c r="J455" s="625"/>
      <c r="K455" s="617"/>
      <c r="L455" s="590" t="s">
        <v>553</v>
      </c>
      <c r="M455" s="591">
        <v>0.2</v>
      </c>
      <c r="N455" s="127" t="s">
        <v>46</v>
      </c>
      <c r="O455" s="239">
        <v>0.1</v>
      </c>
      <c r="P455" s="240">
        <v>0.25</v>
      </c>
      <c r="Q455" s="240">
        <v>0.65</v>
      </c>
      <c r="R455" s="241">
        <v>1</v>
      </c>
      <c r="S455" s="128">
        <f>SUM(O455:O455)*M455</f>
        <v>2.0000000000000004E-2</v>
      </c>
      <c r="T455" s="129">
        <f>SUM(P455:P455)*M455</f>
        <v>0.05</v>
      </c>
      <c r="U455" s="129">
        <f>SUM(Q455:Q455)*M455</f>
        <v>0.13</v>
      </c>
      <c r="V455" s="129">
        <f>SUM(R455:R455)*M455</f>
        <v>0.2</v>
      </c>
      <c r="W455" s="130">
        <f t="shared" si="224"/>
        <v>0.2</v>
      </c>
      <c r="X455" s="100"/>
      <c r="Y455" s="101"/>
      <c r="Z455" s="102"/>
      <c r="AA455" s="103"/>
      <c r="AB455" s="104"/>
      <c r="AC455" s="105"/>
      <c r="AD455" s="588"/>
      <c r="AE455" s="76"/>
      <c r="AF455" s="77" t="str">
        <f t="shared" ref="AF455" si="238">+IF(P456&gt;P455,"SUPERADA",IF(T456=T455,"EQUILIBRADA",IF(T456&lt;T455,"PARA MEJORAR")))</f>
        <v>SUPERADA</v>
      </c>
      <c r="AG455" s="109"/>
      <c r="AH455" s="109"/>
      <c r="AI455" s="109"/>
      <c r="AJ455" s="589"/>
      <c r="AK455" s="124"/>
      <c r="AP455" s="126"/>
      <c r="AQ455" s="628"/>
      <c r="AS455" s="80" t="str">
        <f t="shared" si="205"/>
        <v>MAL</v>
      </c>
    </row>
    <row r="456" spans="1:45" ht="30" customHeight="1" thickBot="1" x14ac:dyDescent="0.35">
      <c r="A456" s="81"/>
      <c r="B456" s="578"/>
      <c r="C456" s="579"/>
      <c r="D456" s="580"/>
      <c r="E456" s="594"/>
      <c r="F456" s="596"/>
      <c r="G456" s="596"/>
      <c r="H456" s="597"/>
      <c r="I456" s="627"/>
      <c r="J456" s="627"/>
      <c r="K456" s="621"/>
      <c r="L456" s="599"/>
      <c r="M456" s="600"/>
      <c r="N456" s="137" t="s">
        <v>52</v>
      </c>
      <c r="O456" s="249">
        <v>0</v>
      </c>
      <c r="P456" s="250">
        <v>0.4</v>
      </c>
      <c r="Q456" s="250">
        <v>0</v>
      </c>
      <c r="R456" s="251">
        <v>0</v>
      </c>
      <c r="S456" s="141">
        <f>SUM(O456:O456)*M455</f>
        <v>0</v>
      </c>
      <c r="T456" s="142">
        <f>SUM(P456:P456)*M455</f>
        <v>8.0000000000000016E-2</v>
      </c>
      <c r="U456" s="142">
        <f>SUM(Q456:Q456)*M455</f>
        <v>0</v>
      </c>
      <c r="V456" s="142">
        <f>SUM(R456:R456)*M455</f>
        <v>0</v>
      </c>
      <c r="W456" s="143">
        <f t="shared" si="224"/>
        <v>8.0000000000000016E-2</v>
      </c>
      <c r="X456" s="144"/>
      <c r="Y456" s="145"/>
      <c r="Z456" s="146"/>
      <c r="AA456" s="147"/>
      <c r="AB456" s="148"/>
      <c r="AC456" s="105"/>
      <c r="AD456" s="601"/>
      <c r="AE456" s="107"/>
      <c r="AF456" s="108"/>
      <c r="AG456" s="150"/>
      <c r="AH456" s="109"/>
      <c r="AI456" s="109"/>
      <c r="AJ456" s="589"/>
      <c r="AK456" s="124"/>
      <c r="AP456" s="126"/>
      <c r="AQ456" s="628"/>
      <c r="AS456" s="114" t="str">
        <f t="shared" ref="AS456:AS519" si="239">IF(W456=T456,"OK","MAL")</f>
        <v>OK</v>
      </c>
    </row>
    <row r="457" spans="1:45" ht="31.5" customHeight="1" x14ac:dyDescent="0.3">
      <c r="A457" s="81"/>
      <c r="B457" s="578"/>
      <c r="C457" s="579"/>
      <c r="D457" s="580"/>
      <c r="E457" s="569"/>
      <c r="F457" s="570" t="s">
        <v>554</v>
      </c>
      <c r="G457" s="614" t="s">
        <v>555</v>
      </c>
      <c r="H457" s="572">
        <v>63</v>
      </c>
      <c r="I457" s="623" t="s">
        <v>556</v>
      </c>
      <c r="J457" s="623" t="s">
        <v>557</v>
      </c>
      <c r="K457" s="615" t="s">
        <v>513</v>
      </c>
      <c r="L457" s="574" t="s">
        <v>558</v>
      </c>
      <c r="M457" s="575">
        <v>0.2</v>
      </c>
      <c r="N457" s="62" t="s">
        <v>46</v>
      </c>
      <c r="O457" s="63">
        <v>0.5</v>
      </c>
      <c r="P457" s="64">
        <v>1</v>
      </c>
      <c r="Q457" s="64">
        <v>1</v>
      </c>
      <c r="R457" s="65">
        <v>1</v>
      </c>
      <c r="S457" s="66">
        <f>SUM(O457:O457)*M457</f>
        <v>0.1</v>
      </c>
      <c r="T457" s="67">
        <f>SUM(P457:P457)*M457</f>
        <v>0.2</v>
      </c>
      <c r="U457" s="67">
        <f>SUM(Q457:Q457)*M457</f>
        <v>0.2</v>
      </c>
      <c r="V457" s="67">
        <f>SUM(R457:R457)*M457</f>
        <v>0.2</v>
      </c>
      <c r="W457" s="68">
        <f t="shared" si="224"/>
        <v>0.2</v>
      </c>
      <c r="X457" s="69">
        <f>+S458+S464+S466+S460+S462</f>
        <v>0.84000000000000008</v>
      </c>
      <c r="Y457" s="70">
        <f>+T458+T464+T466+T460+T462</f>
        <v>0.84000000000000008</v>
      </c>
      <c r="Z457" s="71">
        <f>+U458+U464+U466+U460+U462</f>
        <v>0</v>
      </c>
      <c r="AA457" s="72">
        <f>+V458+V464+V466+V460+V462</f>
        <v>0</v>
      </c>
      <c r="AB457" s="73">
        <f>+AA458+AA464+AA466</f>
        <v>0</v>
      </c>
      <c r="AC457" s="105"/>
      <c r="AD457" s="576" t="s">
        <v>559</v>
      </c>
      <c r="AE457" s="76"/>
      <c r="AF457" s="77" t="str">
        <f t="shared" ref="AF457" si="240">+IF(P458&gt;P457,"SUPERADA",IF(T458=T457,"EQUILIBRADA",IF(T458&lt;T457,"PARA MEJORAR")))</f>
        <v>PARA MEJORAR</v>
      </c>
      <c r="AG457" s="77" t="str">
        <f>IF(COUNTIF(AF457:AF466,"PARA MEJORAR")&gt;=1,"PARA MEJORAR","BIEN")</f>
        <v>PARA MEJORAR</v>
      </c>
      <c r="AH457" s="109"/>
      <c r="AI457" s="109"/>
      <c r="AJ457" s="589"/>
      <c r="AK457" s="229"/>
      <c r="AL457" s="230"/>
      <c r="AM457" s="230"/>
      <c r="AN457" s="230"/>
      <c r="AO457" s="230"/>
      <c r="AP457" s="231"/>
      <c r="AQ457" s="73"/>
      <c r="AS457" s="80" t="str">
        <f t="shared" si="239"/>
        <v>OK</v>
      </c>
    </row>
    <row r="458" spans="1:45" ht="30" customHeight="1" thickBot="1" x14ac:dyDescent="0.35">
      <c r="A458" s="81"/>
      <c r="B458" s="578"/>
      <c r="C458" s="579"/>
      <c r="D458" s="580"/>
      <c r="E458" s="581"/>
      <c r="F458" s="582"/>
      <c r="G458" s="616"/>
      <c r="H458" s="584"/>
      <c r="I458" s="625"/>
      <c r="J458" s="625"/>
      <c r="K458" s="617"/>
      <c r="L458" s="586"/>
      <c r="M458" s="587"/>
      <c r="N458" s="93" t="s">
        <v>52</v>
      </c>
      <c r="O458" s="94">
        <v>0.9</v>
      </c>
      <c r="P458" s="95">
        <v>0.9</v>
      </c>
      <c r="Q458" s="95">
        <v>0</v>
      </c>
      <c r="R458" s="96">
        <v>0</v>
      </c>
      <c r="S458" s="97">
        <f>SUM(O458:O458)*M457</f>
        <v>0.18000000000000002</v>
      </c>
      <c r="T458" s="98">
        <f>SUM(P458:P458)*M457</f>
        <v>0.18000000000000002</v>
      </c>
      <c r="U458" s="98">
        <f>SUM(Q458:Q458)*M457</f>
        <v>0</v>
      </c>
      <c r="V458" s="98">
        <f>SUM(R458:R458)*M457</f>
        <v>0</v>
      </c>
      <c r="W458" s="99">
        <f t="shared" si="224"/>
        <v>0.18000000000000002</v>
      </c>
      <c r="X458" s="100"/>
      <c r="Y458" s="101"/>
      <c r="Z458" s="102"/>
      <c r="AA458" s="103"/>
      <c r="AB458" s="104"/>
      <c r="AC458" s="105"/>
      <c r="AD458" s="588"/>
      <c r="AE458" s="107"/>
      <c r="AF458" s="108"/>
      <c r="AG458" s="109"/>
      <c r="AH458" s="109"/>
      <c r="AI458" s="109"/>
      <c r="AJ458" s="589"/>
      <c r="AK458" s="124"/>
      <c r="AP458" s="126"/>
      <c r="AQ458" s="104"/>
      <c r="AS458" s="114" t="str">
        <f t="shared" si="239"/>
        <v>OK</v>
      </c>
    </row>
    <row r="459" spans="1:45" ht="30" customHeight="1" x14ac:dyDescent="0.3">
      <c r="A459" s="81"/>
      <c r="B459" s="578"/>
      <c r="C459" s="579"/>
      <c r="D459" s="580"/>
      <c r="E459" s="581"/>
      <c r="F459" s="582"/>
      <c r="G459" s="616"/>
      <c r="H459" s="584"/>
      <c r="I459" s="625"/>
      <c r="J459" s="625"/>
      <c r="K459" s="617"/>
      <c r="L459" s="590" t="s">
        <v>560</v>
      </c>
      <c r="M459" s="591">
        <v>0.2</v>
      </c>
      <c r="N459" s="127" t="s">
        <v>46</v>
      </c>
      <c r="O459" s="208">
        <v>0</v>
      </c>
      <c r="P459" s="184">
        <v>0.75</v>
      </c>
      <c r="Q459" s="184">
        <v>0.1</v>
      </c>
      <c r="R459" s="185">
        <v>1</v>
      </c>
      <c r="S459" s="128">
        <f>SUM(O459:O459)*M459</f>
        <v>0</v>
      </c>
      <c r="T459" s="129">
        <f>SUM(P459:P459)*M459</f>
        <v>0.15000000000000002</v>
      </c>
      <c r="U459" s="129">
        <f>SUM(Q459:Q459)*M459</f>
        <v>2.0000000000000004E-2</v>
      </c>
      <c r="V459" s="129">
        <f>SUM(R459:R459)*M459</f>
        <v>0.2</v>
      </c>
      <c r="W459" s="130">
        <f t="shared" si="224"/>
        <v>0.2</v>
      </c>
      <c r="X459" s="100"/>
      <c r="Y459" s="101"/>
      <c r="Z459" s="102"/>
      <c r="AA459" s="103"/>
      <c r="AB459" s="104"/>
      <c r="AC459" s="105"/>
      <c r="AD459" s="588"/>
      <c r="AE459" s="76"/>
      <c r="AF459" s="77" t="str">
        <f t="shared" ref="AF459" si="241">+IF(P460&gt;P459,"SUPERADA",IF(T460=T459,"EQUILIBRADA",IF(T460&lt;T459,"PARA MEJORAR")))</f>
        <v>SUPERADA</v>
      </c>
      <c r="AG459" s="109"/>
      <c r="AH459" s="109"/>
      <c r="AI459" s="109"/>
      <c r="AJ459" s="589"/>
      <c r="AK459" s="124"/>
      <c r="AP459" s="126"/>
      <c r="AQ459" s="104"/>
      <c r="AS459" s="80" t="str">
        <f t="shared" si="239"/>
        <v>MAL</v>
      </c>
    </row>
    <row r="460" spans="1:45" ht="30" customHeight="1" thickBot="1" x14ac:dyDescent="0.35">
      <c r="A460" s="81"/>
      <c r="B460" s="578"/>
      <c r="C460" s="579"/>
      <c r="D460" s="580"/>
      <c r="E460" s="581"/>
      <c r="F460" s="582"/>
      <c r="G460" s="616"/>
      <c r="H460" s="584"/>
      <c r="I460" s="625"/>
      <c r="J460" s="625"/>
      <c r="K460" s="617"/>
      <c r="L460" s="586"/>
      <c r="M460" s="587"/>
      <c r="N460" s="93" t="s">
        <v>52</v>
      </c>
      <c r="O460" s="94">
        <v>1</v>
      </c>
      <c r="P460" s="95">
        <v>1</v>
      </c>
      <c r="Q460" s="95">
        <v>0</v>
      </c>
      <c r="R460" s="96">
        <v>0</v>
      </c>
      <c r="S460" s="97">
        <f>SUM(O460:O460)*M459</f>
        <v>0.2</v>
      </c>
      <c r="T460" s="98">
        <f>SUM(P460:P460)*M459</f>
        <v>0.2</v>
      </c>
      <c r="U460" s="98">
        <f>SUM(Q460:Q460)*M459</f>
        <v>0</v>
      </c>
      <c r="V460" s="98">
        <f>SUM(R460:R460)*M459</f>
        <v>0</v>
      </c>
      <c r="W460" s="99">
        <f t="shared" si="224"/>
        <v>0.2</v>
      </c>
      <c r="X460" s="100"/>
      <c r="Y460" s="101"/>
      <c r="Z460" s="102"/>
      <c r="AA460" s="103"/>
      <c r="AB460" s="104"/>
      <c r="AC460" s="105"/>
      <c r="AD460" s="588"/>
      <c r="AE460" s="107"/>
      <c r="AF460" s="108"/>
      <c r="AG460" s="109"/>
      <c r="AH460" s="109"/>
      <c r="AI460" s="109"/>
      <c r="AJ460" s="589"/>
      <c r="AK460" s="124"/>
      <c r="AP460" s="126"/>
      <c r="AQ460" s="104"/>
      <c r="AS460" s="114" t="str">
        <f t="shared" si="239"/>
        <v>OK</v>
      </c>
    </row>
    <row r="461" spans="1:45" ht="30" customHeight="1" x14ac:dyDescent="0.3">
      <c r="A461" s="81"/>
      <c r="B461" s="578"/>
      <c r="C461" s="579"/>
      <c r="D461" s="580"/>
      <c r="E461" s="581"/>
      <c r="F461" s="582"/>
      <c r="G461" s="616"/>
      <c r="H461" s="584"/>
      <c r="I461" s="625"/>
      <c r="J461" s="625"/>
      <c r="K461" s="617"/>
      <c r="L461" s="590" t="s">
        <v>561</v>
      </c>
      <c r="M461" s="591">
        <v>0.2</v>
      </c>
      <c r="N461" s="127" t="s">
        <v>46</v>
      </c>
      <c r="O461" s="208">
        <v>0</v>
      </c>
      <c r="P461" s="184">
        <v>0</v>
      </c>
      <c r="Q461" s="184">
        <v>0.75</v>
      </c>
      <c r="R461" s="185">
        <v>1</v>
      </c>
      <c r="S461" s="128">
        <f>SUM(O461:O461)*M461</f>
        <v>0</v>
      </c>
      <c r="T461" s="129">
        <f>SUM(P461:P461)*M461</f>
        <v>0</v>
      </c>
      <c r="U461" s="129">
        <f>SUM(Q461:Q461)*M461</f>
        <v>0.15000000000000002</v>
      </c>
      <c r="V461" s="129">
        <f>SUM(R461:R461)*M461</f>
        <v>0.2</v>
      </c>
      <c r="W461" s="130">
        <f t="shared" si="224"/>
        <v>0.2</v>
      </c>
      <c r="X461" s="100"/>
      <c r="Y461" s="101"/>
      <c r="Z461" s="102"/>
      <c r="AA461" s="103"/>
      <c r="AB461" s="104"/>
      <c r="AC461" s="105"/>
      <c r="AD461" s="588"/>
      <c r="AE461" s="76"/>
      <c r="AF461" s="77" t="str">
        <f t="shared" ref="AF461" si="242">+IF(P462&gt;P461,"SUPERADA",IF(T462=T461,"EQUILIBRADA",IF(T462&lt;T461,"PARA MEJORAR")))</f>
        <v>SUPERADA</v>
      </c>
      <c r="AG461" s="109"/>
      <c r="AH461" s="109"/>
      <c r="AI461" s="109"/>
      <c r="AJ461" s="589"/>
      <c r="AK461" s="124"/>
      <c r="AP461" s="126"/>
      <c r="AQ461" s="104"/>
      <c r="AS461" s="80" t="str">
        <f t="shared" si="239"/>
        <v>MAL</v>
      </c>
    </row>
    <row r="462" spans="1:45" ht="30" customHeight="1" thickBot="1" x14ac:dyDescent="0.35">
      <c r="A462" s="81"/>
      <c r="B462" s="578"/>
      <c r="C462" s="579"/>
      <c r="D462" s="580"/>
      <c r="E462" s="581"/>
      <c r="F462" s="582"/>
      <c r="G462" s="616"/>
      <c r="H462" s="584"/>
      <c r="I462" s="625"/>
      <c r="J462" s="625"/>
      <c r="K462" s="617"/>
      <c r="L462" s="586"/>
      <c r="M462" s="587"/>
      <c r="N462" s="93" t="s">
        <v>52</v>
      </c>
      <c r="O462" s="94">
        <v>1</v>
      </c>
      <c r="P462" s="95">
        <v>1</v>
      </c>
      <c r="Q462" s="95">
        <v>0</v>
      </c>
      <c r="R462" s="96">
        <v>0</v>
      </c>
      <c r="S462" s="97">
        <f>SUM(O462:O462)*M461</f>
        <v>0.2</v>
      </c>
      <c r="T462" s="98">
        <f>SUM(P462:P462)*M461</f>
        <v>0.2</v>
      </c>
      <c r="U462" s="98">
        <f>SUM(Q462:Q462)*M461</f>
        <v>0</v>
      </c>
      <c r="V462" s="98">
        <f>SUM(R462:R462)*M461</f>
        <v>0</v>
      </c>
      <c r="W462" s="99">
        <f t="shared" si="224"/>
        <v>0.2</v>
      </c>
      <c r="X462" s="100"/>
      <c r="Y462" s="101"/>
      <c r="Z462" s="102"/>
      <c r="AA462" s="103"/>
      <c r="AB462" s="104"/>
      <c r="AC462" s="105"/>
      <c r="AD462" s="588"/>
      <c r="AE462" s="107"/>
      <c r="AF462" s="108"/>
      <c r="AG462" s="109"/>
      <c r="AH462" s="109"/>
      <c r="AI462" s="109"/>
      <c r="AJ462" s="589"/>
      <c r="AK462" s="124"/>
      <c r="AP462" s="126"/>
      <c r="AQ462" s="104"/>
      <c r="AS462" s="114" t="str">
        <f t="shared" si="239"/>
        <v>OK</v>
      </c>
    </row>
    <row r="463" spans="1:45" ht="30" customHeight="1" x14ac:dyDescent="0.3">
      <c r="A463" s="81"/>
      <c r="B463" s="578"/>
      <c r="C463" s="579"/>
      <c r="D463" s="580"/>
      <c r="E463" s="581"/>
      <c r="F463" s="582"/>
      <c r="G463" s="616"/>
      <c r="H463" s="584"/>
      <c r="I463" s="625"/>
      <c r="J463" s="625"/>
      <c r="K463" s="617"/>
      <c r="L463" s="590" t="s">
        <v>562</v>
      </c>
      <c r="M463" s="591">
        <v>0.2</v>
      </c>
      <c r="N463" s="127" t="s">
        <v>46</v>
      </c>
      <c r="O463" s="208">
        <v>0</v>
      </c>
      <c r="P463" s="184">
        <v>0</v>
      </c>
      <c r="Q463" s="184">
        <v>0.5</v>
      </c>
      <c r="R463" s="185">
        <v>1</v>
      </c>
      <c r="S463" s="128">
        <f>SUM(O463:O463)*M463</f>
        <v>0</v>
      </c>
      <c r="T463" s="129">
        <f>SUM(P463:P463)*M463</f>
        <v>0</v>
      </c>
      <c r="U463" s="129">
        <f>SUM(Q463:Q463)*M463</f>
        <v>0.1</v>
      </c>
      <c r="V463" s="129">
        <f>SUM(R463:R463)*M463</f>
        <v>0.2</v>
      </c>
      <c r="W463" s="130">
        <f t="shared" si="224"/>
        <v>0.2</v>
      </c>
      <c r="X463" s="100"/>
      <c r="Y463" s="101"/>
      <c r="Z463" s="102"/>
      <c r="AA463" s="103"/>
      <c r="AB463" s="104"/>
      <c r="AC463" s="105"/>
      <c r="AD463" s="588"/>
      <c r="AE463" s="76"/>
      <c r="AF463" s="77" t="str">
        <f t="shared" ref="AF463" si="243">+IF(P464&gt;P463,"SUPERADA",IF(T464=T463,"EQUILIBRADA",IF(T464&lt;T463,"PARA MEJORAR")))</f>
        <v>SUPERADA</v>
      </c>
      <c r="AG463" s="109"/>
      <c r="AH463" s="109"/>
      <c r="AI463" s="109"/>
      <c r="AJ463" s="589"/>
      <c r="AK463" s="124"/>
      <c r="AP463" s="126"/>
      <c r="AQ463" s="104"/>
      <c r="AS463" s="80" t="str">
        <f t="shared" si="239"/>
        <v>MAL</v>
      </c>
    </row>
    <row r="464" spans="1:45" ht="30" customHeight="1" thickBot="1" x14ac:dyDescent="0.35">
      <c r="A464" s="81"/>
      <c r="B464" s="578"/>
      <c r="C464" s="579"/>
      <c r="D464" s="580"/>
      <c r="E464" s="581"/>
      <c r="F464" s="582"/>
      <c r="G464" s="616"/>
      <c r="H464" s="584"/>
      <c r="I464" s="625"/>
      <c r="J464" s="625"/>
      <c r="K464" s="617"/>
      <c r="L464" s="586"/>
      <c r="M464" s="587"/>
      <c r="N464" s="93" t="s">
        <v>52</v>
      </c>
      <c r="O464" s="94">
        <v>1</v>
      </c>
      <c r="P464" s="95">
        <v>1</v>
      </c>
      <c r="Q464" s="95">
        <v>0</v>
      </c>
      <c r="R464" s="96">
        <v>0</v>
      </c>
      <c r="S464" s="97">
        <f>SUM(O464:O464)*M463</f>
        <v>0.2</v>
      </c>
      <c r="T464" s="98">
        <f>SUM(P464:P464)*M463</f>
        <v>0.2</v>
      </c>
      <c r="U464" s="98">
        <f>SUM(Q464:Q464)*M463</f>
        <v>0</v>
      </c>
      <c r="V464" s="98">
        <f>SUM(R464:R464)*M463</f>
        <v>0</v>
      </c>
      <c r="W464" s="99">
        <f t="shared" si="224"/>
        <v>0.2</v>
      </c>
      <c r="X464" s="100"/>
      <c r="Y464" s="101"/>
      <c r="Z464" s="102"/>
      <c r="AA464" s="103"/>
      <c r="AB464" s="104"/>
      <c r="AC464" s="105"/>
      <c r="AD464" s="588"/>
      <c r="AE464" s="107"/>
      <c r="AF464" s="108"/>
      <c r="AG464" s="109"/>
      <c r="AH464" s="109"/>
      <c r="AI464" s="109"/>
      <c r="AJ464" s="589"/>
      <c r="AK464" s="124"/>
      <c r="AP464" s="126"/>
      <c r="AQ464" s="104"/>
      <c r="AS464" s="114" t="str">
        <f t="shared" si="239"/>
        <v>OK</v>
      </c>
    </row>
    <row r="465" spans="1:45" ht="30" customHeight="1" x14ac:dyDescent="0.3">
      <c r="A465" s="81"/>
      <c r="B465" s="578"/>
      <c r="C465" s="579"/>
      <c r="D465" s="580"/>
      <c r="E465" s="581"/>
      <c r="F465" s="582"/>
      <c r="G465" s="616"/>
      <c r="H465" s="584"/>
      <c r="I465" s="625"/>
      <c r="J465" s="625"/>
      <c r="K465" s="617"/>
      <c r="L465" s="590" t="s">
        <v>563</v>
      </c>
      <c r="M465" s="591">
        <v>0.2</v>
      </c>
      <c r="N465" s="127" t="s">
        <v>46</v>
      </c>
      <c r="O465" s="208">
        <v>0</v>
      </c>
      <c r="P465" s="184">
        <v>0</v>
      </c>
      <c r="Q465" s="184">
        <v>0</v>
      </c>
      <c r="R465" s="185">
        <v>1</v>
      </c>
      <c r="S465" s="128">
        <f>SUM(O465:O465)*M465</f>
        <v>0</v>
      </c>
      <c r="T465" s="129">
        <f>SUM(P465:P465)*M465</f>
        <v>0</v>
      </c>
      <c r="U465" s="129">
        <f>SUM(Q465:Q465)*M465</f>
        <v>0</v>
      </c>
      <c r="V465" s="129">
        <f>SUM(R465:R465)*M465</f>
        <v>0.2</v>
      </c>
      <c r="W465" s="130">
        <f t="shared" si="224"/>
        <v>0.2</v>
      </c>
      <c r="X465" s="100"/>
      <c r="Y465" s="101"/>
      <c r="Z465" s="102"/>
      <c r="AA465" s="103"/>
      <c r="AB465" s="104"/>
      <c r="AC465" s="105"/>
      <c r="AD465" s="588"/>
      <c r="AE465" s="76"/>
      <c r="AF465" s="77" t="str">
        <f t="shared" ref="AF465" si="244">+IF(P466&gt;P465,"SUPERADA",IF(T466=T465,"EQUILIBRADA",IF(T466&lt;T465,"PARA MEJORAR")))</f>
        <v>SUPERADA</v>
      </c>
      <c r="AG465" s="109"/>
      <c r="AH465" s="109"/>
      <c r="AI465" s="109"/>
      <c r="AJ465" s="589"/>
      <c r="AK465" s="124"/>
      <c r="AP465" s="126"/>
      <c r="AQ465" s="104"/>
      <c r="AS465" s="80" t="str">
        <f t="shared" si="239"/>
        <v>MAL</v>
      </c>
    </row>
    <row r="466" spans="1:45" ht="30" customHeight="1" thickBot="1" x14ac:dyDescent="0.35">
      <c r="A466" s="81"/>
      <c r="B466" s="578"/>
      <c r="C466" s="592"/>
      <c r="D466" s="593"/>
      <c r="E466" s="594"/>
      <c r="F466" s="595"/>
      <c r="G466" s="620"/>
      <c r="H466" s="597"/>
      <c r="I466" s="627"/>
      <c r="J466" s="627"/>
      <c r="K466" s="621"/>
      <c r="L466" s="599"/>
      <c r="M466" s="600"/>
      <c r="N466" s="137" t="s">
        <v>52</v>
      </c>
      <c r="O466" s="138">
        <v>0.3</v>
      </c>
      <c r="P466" s="139">
        <v>0.3</v>
      </c>
      <c r="Q466" s="139">
        <v>0</v>
      </c>
      <c r="R466" s="140">
        <v>0</v>
      </c>
      <c r="S466" s="141">
        <f>SUM(O466:O466)*M465</f>
        <v>0.06</v>
      </c>
      <c r="T466" s="142">
        <f>SUM(P466:P466)*M465</f>
        <v>0.06</v>
      </c>
      <c r="U466" s="142">
        <f>SUM(Q466:Q466)*M465</f>
        <v>0</v>
      </c>
      <c r="V466" s="142">
        <f>SUM(R466:R466)*M465</f>
        <v>0</v>
      </c>
      <c r="W466" s="143">
        <f t="shared" si="224"/>
        <v>0.06</v>
      </c>
      <c r="X466" s="144"/>
      <c r="Y466" s="145"/>
      <c r="Z466" s="146"/>
      <c r="AA466" s="147"/>
      <c r="AB466" s="148"/>
      <c r="AC466" s="105"/>
      <c r="AD466" s="588"/>
      <c r="AE466" s="107"/>
      <c r="AF466" s="108"/>
      <c r="AG466" s="150"/>
      <c r="AH466" s="150"/>
      <c r="AI466" s="109"/>
      <c r="AJ466" s="589"/>
      <c r="AK466" s="124"/>
      <c r="AP466" s="126"/>
      <c r="AQ466" s="148"/>
      <c r="AS466" s="114" t="str">
        <f t="shared" si="239"/>
        <v>OK</v>
      </c>
    </row>
    <row r="467" spans="1:45" ht="30" customHeight="1" x14ac:dyDescent="0.3">
      <c r="A467" s="81"/>
      <c r="B467" s="578"/>
      <c r="C467" s="629"/>
      <c r="D467" s="630"/>
      <c r="E467" s="631"/>
      <c r="F467" s="632"/>
      <c r="G467" s="608" t="s">
        <v>144</v>
      </c>
      <c r="H467" s="633">
        <v>65</v>
      </c>
      <c r="I467" s="609" t="s">
        <v>145</v>
      </c>
      <c r="J467" s="615" t="s">
        <v>146</v>
      </c>
      <c r="K467" s="615" t="s">
        <v>513</v>
      </c>
      <c r="L467" s="634" t="s">
        <v>194</v>
      </c>
      <c r="M467" s="575">
        <v>0.33</v>
      </c>
      <c r="N467" s="62" t="s">
        <v>46</v>
      </c>
      <c r="O467" s="223">
        <v>0</v>
      </c>
      <c r="P467" s="224">
        <v>1</v>
      </c>
      <c r="Q467" s="224">
        <v>1</v>
      </c>
      <c r="R467" s="225">
        <v>1</v>
      </c>
      <c r="S467" s="226">
        <f>SUM(O467:O467)*M467</f>
        <v>0</v>
      </c>
      <c r="T467" s="227">
        <f>SUM(P467:P467)*M467</f>
        <v>0.33</v>
      </c>
      <c r="U467" s="227">
        <f>SUM(Q467:Q467)*M467</f>
        <v>0.33</v>
      </c>
      <c r="V467" s="227">
        <f>SUM(R467:R467)*M467</f>
        <v>0.33</v>
      </c>
      <c r="W467" s="228">
        <f t="shared" si="224"/>
        <v>0.33</v>
      </c>
      <c r="X467" s="69">
        <f>+S468+S472</f>
        <v>0</v>
      </c>
      <c r="Y467" s="70">
        <f>+T468+T472</f>
        <v>0</v>
      </c>
      <c r="Z467" s="71">
        <f>+U468+U472</f>
        <v>0</v>
      </c>
      <c r="AA467" s="72">
        <f>+V468+V472</f>
        <v>0</v>
      </c>
      <c r="AB467" s="73">
        <f>+AA468+AA472</f>
        <v>0</v>
      </c>
      <c r="AC467" s="105"/>
      <c r="AD467" s="635" t="s">
        <v>515</v>
      </c>
      <c r="AE467" s="76"/>
      <c r="AF467" s="77" t="str">
        <f t="shared" ref="AF467" si="245">+IF(P468&gt;P467,"SUPERADA",IF(T468=T467,"EQUILIBRADA",IF(T468&lt;T467,"PARA MEJORAR")))</f>
        <v>PARA MEJORAR</v>
      </c>
      <c r="AG467" s="77" t="str">
        <f>IF(COUNTIF(AF467:AF472,"PARA MEJORAR")&gt;=1,"PARA MEJORAR","BIEN")</f>
        <v>PARA MEJORAR</v>
      </c>
      <c r="AH467" s="77" t="str">
        <f>IF(COUNTIF(AG467:AG472,"PARA MEJORAR")&gt;=1,"PARA MEJORAR","BIEN")</f>
        <v>PARA MEJORAR</v>
      </c>
      <c r="AI467" s="109"/>
      <c r="AJ467" s="589"/>
      <c r="AK467" s="229"/>
      <c r="AL467" s="230"/>
      <c r="AM467" s="230"/>
      <c r="AN467" s="230"/>
      <c r="AO467" s="230"/>
      <c r="AP467" s="231"/>
      <c r="AQ467" s="73"/>
      <c r="AS467" s="80" t="str">
        <f t="shared" si="239"/>
        <v>OK</v>
      </c>
    </row>
    <row r="468" spans="1:45" ht="30" customHeight="1" thickBot="1" x14ac:dyDescent="0.35">
      <c r="A468" s="81"/>
      <c r="B468" s="578"/>
      <c r="C468" s="636"/>
      <c r="D468" s="637"/>
      <c r="E468" s="638"/>
      <c r="F468" s="639"/>
      <c r="G468" s="610"/>
      <c r="H468" s="640"/>
      <c r="I468" s="611"/>
      <c r="J468" s="617"/>
      <c r="K468" s="617"/>
      <c r="L468" s="641"/>
      <c r="M468" s="587"/>
      <c r="N468" s="93" t="s">
        <v>52</v>
      </c>
      <c r="O468" s="233">
        <v>0</v>
      </c>
      <c r="P468" s="234">
        <v>0</v>
      </c>
      <c r="Q468" s="234">
        <v>0</v>
      </c>
      <c r="R468" s="235">
        <v>0</v>
      </c>
      <c r="S468" s="236">
        <f>SUM(O468:O468)*M467</f>
        <v>0</v>
      </c>
      <c r="T468" s="237">
        <f>SUM(P468:P468)*M467</f>
        <v>0</v>
      </c>
      <c r="U468" s="237">
        <f>SUM(Q468:Q468)*M467</f>
        <v>0</v>
      </c>
      <c r="V468" s="237">
        <f>SUM(R468:R468)*M467</f>
        <v>0</v>
      </c>
      <c r="W468" s="238">
        <f t="shared" si="224"/>
        <v>0</v>
      </c>
      <c r="X468" s="100"/>
      <c r="Y468" s="101"/>
      <c r="Z468" s="102"/>
      <c r="AA468" s="103"/>
      <c r="AB468" s="104"/>
      <c r="AC468" s="105"/>
      <c r="AD468" s="642"/>
      <c r="AE468" s="107"/>
      <c r="AF468" s="108"/>
      <c r="AG468" s="109"/>
      <c r="AH468" s="109"/>
      <c r="AI468" s="109"/>
      <c r="AJ468" s="589"/>
      <c r="AK468" s="124"/>
      <c r="AP468" s="126"/>
      <c r="AQ468" s="104"/>
      <c r="AS468" s="114" t="str">
        <f t="shared" si="239"/>
        <v>OK</v>
      </c>
    </row>
    <row r="469" spans="1:45" ht="30" customHeight="1" x14ac:dyDescent="0.3">
      <c r="A469" s="81"/>
      <c r="B469" s="578"/>
      <c r="C469" s="636"/>
      <c r="D469" s="637"/>
      <c r="E469" s="638"/>
      <c r="F469" s="639"/>
      <c r="G469" s="610"/>
      <c r="H469" s="640"/>
      <c r="I469" s="611"/>
      <c r="J469" s="617"/>
      <c r="K469" s="617"/>
      <c r="L469" s="643" t="s">
        <v>149</v>
      </c>
      <c r="M469" s="591">
        <v>0.33</v>
      </c>
      <c r="N469" s="127" t="s">
        <v>46</v>
      </c>
      <c r="O469" s="239">
        <v>0</v>
      </c>
      <c r="P469" s="240">
        <v>0</v>
      </c>
      <c r="Q469" s="240">
        <v>1</v>
      </c>
      <c r="R469" s="241">
        <v>1</v>
      </c>
      <c r="S469" s="242">
        <f>SUM(O469:O469)*M469</f>
        <v>0</v>
      </c>
      <c r="T469" s="243">
        <f>SUM(P469:P469)*M469</f>
        <v>0</v>
      </c>
      <c r="U469" s="243">
        <f>SUM(Q469:Q469)*M469</f>
        <v>0.33</v>
      </c>
      <c r="V469" s="243">
        <f>SUM(R469:R469)*M469</f>
        <v>0.33</v>
      </c>
      <c r="W469" s="244">
        <f t="shared" si="224"/>
        <v>0.33</v>
      </c>
      <c r="X469" s="100"/>
      <c r="Y469" s="101"/>
      <c r="Z469" s="102"/>
      <c r="AA469" s="103"/>
      <c r="AB469" s="104"/>
      <c r="AC469" s="105"/>
      <c r="AD469" s="642"/>
      <c r="AE469" s="76"/>
      <c r="AF469" s="77" t="str">
        <f t="shared" ref="AF469" si="246">+IF(P470&gt;P469,"SUPERADA",IF(T470=T469,"EQUILIBRADA",IF(T470&lt;T469,"PARA MEJORAR")))</f>
        <v>EQUILIBRADA</v>
      </c>
      <c r="AG469" s="109"/>
      <c r="AH469" s="109"/>
      <c r="AI469" s="109"/>
      <c r="AJ469" s="589"/>
      <c r="AK469" s="124"/>
      <c r="AP469" s="126"/>
      <c r="AQ469" s="104"/>
      <c r="AS469" s="80" t="str">
        <f t="shared" si="239"/>
        <v>MAL</v>
      </c>
    </row>
    <row r="470" spans="1:45" ht="30" customHeight="1" thickBot="1" x14ac:dyDescent="0.35">
      <c r="A470" s="81"/>
      <c r="B470" s="578"/>
      <c r="C470" s="636"/>
      <c r="D470" s="637"/>
      <c r="E470" s="638"/>
      <c r="F470" s="639"/>
      <c r="G470" s="610"/>
      <c r="H470" s="640"/>
      <c r="I470" s="611"/>
      <c r="J470" s="617"/>
      <c r="K470" s="617"/>
      <c r="L470" s="641"/>
      <c r="M470" s="587"/>
      <c r="N470" s="245" t="s">
        <v>52</v>
      </c>
      <c r="O470" s="233">
        <v>0</v>
      </c>
      <c r="P470" s="234">
        <v>0</v>
      </c>
      <c r="Q470" s="234">
        <v>0</v>
      </c>
      <c r="R470" s="235">
        <v>0</v>
      </c>
      <c r="S470" s="236">
        <f>SUM(O470:O470)*M469</f>
        <v>0</v>
      </c>
      <c r="T470" s="237">
        <f>SUM(P470:P470)*M469</f>
        <v>0</v>
      </c>
      <c r="U470" s="237">
        <f>SUM(Q470:Q470)*M469</f>
        <v>0</v>
      </c>
      <c r="V470" s="237">
        <f>SUM(R470:R470)*M469</f>
        <v>0</v>
      </c>
      <c r="W470" s="238">
        <f t="shared" si="224"/>
        <v>0</v>
      </c>
      <c r="X470" s="100"/>
      <c r="Y470" s="101"/>
      <c r="Z470" s="102"/>
      <c r="AA470" s="103"/>
      <c r="AB470" s="104"/>
      <c r="AC470" s="105"/>
      <c r="AD470" s="642"/>
      <c r="AE470" s="107"/>
      <c r="AF470" s="108"/>
      <c r="AG470" s="109"/>
      <c r="AH470" s="109"/>
      <c r="AI470" s="109"/>
      <c r="AJ470" s="589"/>
      <c r="AK470" s="124"/>
      <c r="AP470" s="126"/>
      <c r="AQ470" s="104"/>
      <c r="AS470" s="114" t="str">
        <f t="shared" si="239"/>
        <v>OK</v>
      </c>
    </row>
    <row r="471" spans="1:45" ht="30" customHeight="1" x14ac:dyDescent="0.3">
      <c r="A471" s="81"/>
      <c r="B471" s="578"/>
      <c r="C471" s="636"/>
      <c r="D471" s="637"/>
      <c r="E471" s="638"/>
      <c r="F471" s="639"/>
      <c r="G471" s="610"/>
      <c r="H471" s="640"/>
      <c r="I471" s="611"/>
      <c r="J471" s="617"/>
      <c r="K471" s="617"/>
      <c r="L471" s="643" t="s">
        <v>150</v>
      </c>
      <c r="M471" s="591">
        <v>0.34</v>
      </c>
      <c r="N471" s="246" t="s">
        <v>46</v>
      </c>
      <c r="O471" s="239">
        <v>0</v>
      </c>
      <c r="P471" s="240">
        <v>0</v>
      </c>
      <c r="Q471" s="240">
        <v>1</v>
      </c>
      <c r="R471" s="241">
        <v>1</v>
      </c>
      <c r="S471" s="242">
        <f>SUM(O471:O471)*M471</f>
        <v>0</v>
      </c>
      <c r="T471" s="243">
        <f>SUM(P471:P471)*M471</f>
        <v>0</v>
      </c>
      <c r="U471" s="243">
        <f>SUM(Q471:Q471)*M471</f>
        <v>0.34</v>
      </c>
      <c r="V471" s="243">
        <f>SUM(R471:R471)*M471</f>
        <v>0.34</v>
      </c>
      <c r="W471" s="244">
        <f t="shared" si="224"/>
        <v>0.34</v>
      </c>
      <c r="X471" s="100"/>
      <c r="Y471" s="101"/>
      <c r="Z471" s="102"/>
      <c r="AA471" s="103"/>
      <c r="AB471" s="104"/>
      <c r="AC471" s="105"/>
      <c r="AD471" s="642"/>
      <c r="AE471" s="76"/>
      <c r="AF471" s="77" t="str">
        <f t="shared" ref="AF471" si="247">+IF(P472&gt;P471,"SUPERADA",IF(T472=T471,"EQUILIBRADA",IF(T472&lt;T471,"PARA MEJORAR")))</f>
        <v>EQUILIBRADA</v>
      </c>
      <c r="AG471" s="109"/>
      <c r="AH471" s="109"/>
      <c r="AI471" s="109"/>
      <c r="AJ471" s="589"/>
      <c r="AK471" s="124"/>
      <c r="AP471" s="126"/>
      <c r="AQ471" s="104"/>
      <c r="AS471" s="80" t="str">
        <f t="shared" si="239"/>
        <v>MAL</v>
      </c>
    </row>
    <row r="472" spans="1:45" ht="30" customHeight="1" thickBot="1" x14ac:dyDescent="0.35">
      <c r="A472" s="81"/>
      <c r="B472" s="644"/>
      <c r="C472" s="645"/>
      <c r="D472" s="646"/>
      <c r="E472" s="647"/>
      <c r="F472" s="648"/>
      <c r="G472" s="612"/>
      <c r="H472" s="649"/>
      <c r="I472" s="613"/>
      <c r="J472" s="621"/>
      <c r="K472" s="621"/>
      <c r="L472" s="650"/>
      <c r="M472" s="600"/>
      <c r="N472" s="137" t="s">
        <v>52</v>
      </c>
      <c r="O472" s="249">
        <v>0</v>
      </c>
      <c r="P472" s="250">
        <v>0</v>
      </c>
      <c r="Q472" s="250">
        <v>0</v>
      </c>
      <c r="R472" s="251">
        <v>0</v>
      </c>
      <c r="S472" s="252">
        <f>SUM(O472:O472)*M471</f>
        <v>0</v>
      </c>
      <c r="T472" s="253">
        <f>SUM(P472:P472)*M471</f>
        <v>0</v>
      </c>
      <c r="U472" s="253">
        <f>SUM(Q472:Q472)*M471</f>
        <v>0</v>
      </c>
      <c r="V472" s="253">
        <f>SUM(R472:R472)*M471</f>
        <v>0</v>
      </c>
      <c r="W472" s="254">
        <f t="shared" si="224"/>
        <v>0</v>
      </c>
      <c r="X472" s="144"/>
      <c r="Y472" s="145"/>
      <c r="Z472" s="146"/>
      <c r="AA472" s="147"/>
      <c r="AB472" s="148"/>
      <c r="AC472" s="105"/>
      <c r="AD472" s="651"/>
      <c r="AE472" s="107"/>
      <c r="AF472" s="108"/>
      <c r="AG472" s="150"/>
      <c r="AH472" s="150"/>
      <c r="AI472" s="150"/>
      <c r="AJ472" s="652"/>
      <c r="AK472" s="124"/>
      <c r="AP472" s="126"/>
      <c r="AQ472" s="148"/>
      <c r="AS472" s="114" t="str">
        <f t="shared" si="239"/>
        <v>OK</v>
      </c>
    </row>
    <row r="473" spans="1:45" ht="30" customHeight="1" x14ac:dyDescent="0.3">
      <c r="A473" s="81"/>
      <c r="B473" s="653" t="s">
        <v>564</v>
      </c>
      <c r="C473" s="654">
        <v>32</v>
      </c>
      <c r="D473" s="655" t="s">
        <v>565</v>
      </c>
      <c r="E473" s="656">
        <v>36</v>
      </c>
      <c r="F473" s="657" t="s">
        <v>566</v>
      </c>
      <c r="G473" s="658" t="s">
        <v>567</v>
      </c>
      <c r="H473" s="659">
        <v>66</v>
      </c>
      <c r="I473" s="660" t="s">
        <v>568</v>
      </c>
      <c r="J473" s="661" t="s">
        <v>569</v>
      </c>
      <c r="K473" s="662">
        <v>0.51229999999999998</v>
      </c>
      <c r="L473" s="663" t="s">
        <v>570</v>
      </c>
      <c r="M473" s="664">
        <v>0.2</v>
      </c>
      <c r="N473" s="62" t="s">
        <v>46</v>
      </c>
      <c r="O473" s="64">
        <v>1</v>
      </c>
      <c r="P473" s="64">
        <v>1</v>
      </c>
      <c r="Q473" s="64">
        <v>1</v>
      </c>
      <c r="R473" s="65">
        <v>1</v>
      </c>
      <c r="S473" s="121">
        <f>SUM(O473:O473)*M473</f>
        <v>0.2</v>
      </c>
      <c r="T473" s="122">
        <f>SUM(P473:P473)*M473</f>
        <v>0.2</v>
      </c>
      <c r="U473" s="122">
        <f>SUM(Q473:Q473)*M473</f>
        <v>0.2</v>
      </c>
      <c r="V473" s="122">
        <f>SUM(R473:R473)*M473</f>
        <v>0.2</v>
      </c>
      <c r="W473" s="164">
        <f t="shared" si="224"/>
        <v>0.2</v>
      </c>
      <c r="X473" s="69">
        <f>+S474+S476+S478+S480</f>
        <v>0.30500000000000005</v>
      </c>
      <c r="Y473" s="70">
        <f>+T474+T476+T478+T480</f>
        <v>0.51229999999999998</v>
      </c>
      <c r="Z473" s="71">
        <f>+U474+U476+U478+U480</f>
        <v>0</v>
      </c>
      <c r="AA473" s="72">
        <f>+V474+V476+V478+V480</f>
        <v>0</v>
      </c>
      <c r="AB473" s="73">
        <f>+AA474+AA476+AA478+AA480</f>
        <v>0</v>
      </c>
      <c r="AC473" s="105" t="s">
        <v>571</v>
      </c>
      <c r="AD473" s="665" t="s">
        <v>572</v>
      </c>
      <c r="AE473" s="76"/>
      <c r="AF473" s="77" t="str">
        <f t="shared" ref="AF473" si="248">+IF(P474&gt;P473,"SUPERADA",IF(T474=T473,"EQUILIBRADA",IF(T474&lt;T473,"PARA MEJORAR")))</f>
        <v>EQUILIBRADA</v>
      </c>
      <c r="AG473" s="77" t="str">
        <f>IF(COUNTIF(AF473:AF480,"PARA MEJORAR")&gt;=1,"PARA MEJORAR","BIEN")</f>
        <v>BIEN</v>
      </c>
      <c r="AH473" s="109" t="str">
        <f>IF(COUNTIF(AG473:AG486,"PARA MEJORAR")&gt;=1,"PARA MEJORAR","BIEN")</f>
        <v>BIEN</v>
      </c>
      <c r="AI473" s="77" t="str">
        <f>IF(COUNTIF(AH473:AH538,"PARA MEJORAR")&gt;=1,"PARA MEJORAR","BIEN")</f>
        <v>PARA MEJORAR</v>
      </c>
      <c r="AJ473" s="666" t="s">
        <v>573</v>
      </c>
      <c r="AK473" s="111"/>
      <c r="AL473" s="112"/>
      <c r="AM473" s="112"/>
      <c r="AN473" s="112"/>
      <c r="AO473" s="112"/>
      <c r="AP473" s="113"/>
      <c r="AQ473" s="73"/>
      <c r="AS473" s="80" t="str">
        <f t="shared" si="239"/>
        <v>OK</v>
      </c>
    </row>
    <row r="474" spans="1:45" ht="30" customHeight="1" thickBot="1" x14ac:dyDescent="0.35">
      <c r="A474" s="81"/>
      <c r="B474" s="667"/>
      <c r="C474" s="668"/>
      <c r="D474" s="669"/>
      <c r="E474" s="670"/>
      <c r="F474" s="671"/>
      <c r="G474" s="672"/>
      <c r="H474" s="673"/>
      <c r="I474" s="674"/>
      <c r="J474" s="675"/>
      <c r="K474" s="676"/>
      <c r="L474" s="677"/>
      <c r="M474" s="678"/>
      <c r="N474" s="93" t="s">
        <v>52</v>
      </c>
      <c r="O474" s="95">
        <v>1</v>
      </c>
      <c r="P474" s="95">
        <v>1</v>
      </c>
      <c r="Q474" s="95">
        <v>0</v>
      </c>
      <c r="R474" s="96">
        <v>0</v>
      </c>
      <c r="S474" s="97">
        <f>SUM(O474:O474)*M473</f>
        <v>0.2</v>
      </c>
      <c r="T474" s="98">
        <f>SUM(P474:P474)*M473</f>
        <v>0.2</v>
      </c>
      <c r="U474" s="98">
        <f>SUM(Q474:Q474)*M473</f>
        <v>0</v>
      </c>
      <c r="V474" s="98">
        <f>SUM(R474:R474)*M473</f>
        <v>0</v>
      </c>
      <c r="W474" s="160">
        <f t="shared" si="224"/>
        <v>0.2</v>
      </c>
      <c r="X474" s="100"/>
      <c r="Y474" s="101"/>
      <c r="Z474" s="102"/>
      <c r="AA474" s="103"/>
      <c r="AB474" s="104"/>
      <c r="AC474" s="105"/>
      <c r="AD474" s="679"/>
      <c r="AE474" s="107"/>
      <c r="AF474" s="108"/>
      <c r="AG474" s="109"/>
      <c r="AH474" s="109"/>
      <c r="AI474" s="109"/>
      <c r="AJ474" s="680"/>
      <c r="AK474" s="124"/>
      <c r="AP474" s="126"/>
      <c r="AQ474" s="104"/>
      <c r="AS474" s="114" t="str">
        <f t="shared" si="239"/>
        <v>OK</v>
      </c>
    </row>
    <row r="475" spans="1:45" ht="30" customHeight="1" x14ac:dyDescent="0.3">
      <c r="A475" s="81"/>
      <c r="B475" s="667"/>
      <c r="C475" s="668"/>
      <c r="D475" s="669"/>
      <c r="E475" s="670"/>
      <c r="F475" s="671"/>
      <c r="G475" s="672"/>
      <c r="H475" s="673"/>
      <c r="I475" s="674"/>
      <c r="J475" s="675"/>
      <c r="K475" s="676"/>
      <c r="L475" s="681" t="s">
        <v>574</v>
      </c>
      <c r="M475" s="682">
        <v>0.3</v>
      </c>
      <c r="N475" s="127" t="s">
        <v>46</v>
      </c>
      <c r="O475" s="184">
        <v>0.05</v>
      </c>
      <c r="P475" s="184">
        <v>0.2</v>
      </c>
      <c r="Q475" s="184">
        <v>0.5</v>
      </c>
      <c r="R475" s="185">
        <v>1</v>
      </c>
      <c r="S475" s="128">
        <f>SUM(O475:O475)*M475</f>
        <v>1.4999999999999999E-2</v>
      </c>
      <c r="T475" s="129">
        <f>SUM(P475:P475)*M475</f>
        <v>0.06</v>
      </c>
      <c r="U475" s="129">
        <f>SUM(Q475:Q475)*M475</f>
        <v>0.15</v>
      </c>
      <c r="V475" s="129">
        <f>SUM(R475:R475)*M475</f>
        <v>0.3</v>
      </c>
      <c r="W475" s="186">
        <f t="shared" si="224"/>
        <v>0.3</v>
      </c>
      <c r="X475" s="100"/>
      <c r="Y475" s="101"/>
      <c r="Z475" s="102"/>
      <c r="AA475" s="103"/>
      <c r="AB475" s="104"/>
      <c r="AC475" s="105"/>
      <c r="AD475" s="679"/>
      <c r="AE475" s="76"/>
      <c r="AF475" s="77" t="str">
        <f t="shared" ref="AF475" si="249">+IF(P476&gt;P475,"SUPERADA",IF(T476=T475,"EQUILIBRADA",IF(T476&lt;T475,"PARA MEJORAR")))</f>
        <v>SUPERADA</v>
      </c>
      <c r="AG475" s="109"/>
      <c r="AH475" s="109"/>
      <c r="AI475" s="109"/>
      <c r="AJ475" s="680"/>
      <c r="AK475" s="124"/>
      <c r="AP475" s="126"/>
      <c r="AQ475" s="104"/>
      <c r="AS475" s="80" t="str">
        <f t="shared" si="239"/>
        <v>MAL</v>
      </c>
    </row>
    <row r="476" spans="1:45" ht="30" customHeight="1" thickBot="1" x14ac:dyDescent="0.35">
      <c r="A476" s="81"/>
      <c r="B476" s="667"/>
      <c r="C476" s="668"/>
      <c r="D476" s="669"/>
      <c r="E476" s="670"/>
      <c r="F476" s="671"/>
      <c r="G476" s="672"/>
      <c r="H476" s="673"/>
      <c r="I476" s="674"/>
      <c r="J476" s="683"/>
      <c r="K476" s="676"/>
      <c r="L476" s="677"/>
      <c r="M476" s="678"/>
      <c r="N476" s="93" t="s">
        <v>52</v>
      </c>
      <c r="O476" s="95">
        <v>0.05</v>
      </c>
      <c r="P476" s="95">
        <v>0.34100000000000003</v>
      </c>
      <c r="Q476" s="95">
        <v>0</v>
      </c>
      <c r="R476" s="96">
        <v>0</v>
      </c>
      <c r="S476" s="97">
        <f>SUM(O476:O476)*M475</f>
        <v>1.4999999999999999E-2</v>
      </c>
      <c r="T476" s="98">
        <f>SUM(P476:P476)*M475</f>
        <v>0.1023</v>
      </c>
      <c r="U476" s="98">
        <f>SUM(Q476:Q476)*M475</f>
        <v>0</v>
      </c>
      <c r="V476" s="98">
        <f>SUM(R476:R476)*M475</f>
        <v>0</v>
      </c>
      <c r="W476" s="160">
        <f t="shared" si="224"/>
        <v>0.1023</v>
      </c>
      <c r="X476" s="100"/>
      <c r="Y476" s="101"/>
      <c r="Z476" s="102"/>
      <c r="AA476" s="103"/>
      <c r="AB476" s="104"/>
      <c r="AC476" s="105"/>
      <c r="AD476" s="679"/>
      <c r="AE476" s="107"/>
      <c r="AF476" s="108"/>
      <c r="AG476" s="109"/>
      <c r="AH476" s="109"/>
      <c r="AI476" s="109"/>
      <c r="AJ476" s="680"/>
      <c r="AK476" s="124"/>
      <c r="AP476" s="126"/>
      <c r="AQ476" s="104"/>
      <c r="AS476" s="114" t="str">
        <f t="shared" si="239"/>
        <v>OK</v>
      </c>
    </row>
    <row r="477" spans="1:45" ht="30" customHeight="1" x14ac:dyDescent="0.3">
      <c r="A477" s="81"/>
      <c r="B477" s="667"/>
      <c r="C477" s="668"/>
      <c r="D477" s="669"/>
      <c r="E477" s="670"/>
      <c r="F477" s="671"/>
      <c r="G477" s="672"/>
      <c r="H477" s="673"/>
      <c r="I477" s="674"/>
      <c r="J477" s="684" t="s">
        <v>575</v>
      </c>
      <c r="K477" s="676"/>
      <c r="L477" s="681" t="s">
        <v>576</v>
      </c>
      <c r="M477" s="682">
        <v>0.2</v>
      </c>
      <c r="N477" s="127" t="s">
        <v>46</v>
      </c>
      <c r="O477" s="184">
        <v>0.3</v>
      </c>
      <c r="P477" s="184">
        <v>0.6</v>
      </c>
      <c r="Q477" s="184">
        <v>0.9</v>
      </c>
      <c r="R477" s="185">
        <v>1</v>
      </c>
      <c r="S477" s="128">
        <f>SUM(O477:O477)*M477</f>
        <v>0.06</v>
      </c>
      <c r="T477" s="129">
        <f>SUM(P477:P477)*M477</f>
        <v>0.12</v>
      </c>
      <c r="U477" s="129">
        <f>SUM(Q477:Q477)*M477</f>
        <v>0.18000000000000002</v>
      </c>
      <c r="V477" s="129">
        <f>SUM(R477:R477)*M477</f>
        <v>0.2</v>
      </c>
      <c r="W477" s="186">
        <f t="shared" si="224"/>
        <v>0.2</v>
      </c>
      <c r="X477" s="100"/>
      <c r="Y477" s="101"/>
      <c r="Z477" s="102"/>
      <c r="AA477" s="103"/>
      <c r="AB477" s="104"/>
      <c r="AC477" s="105"/>
      <c r="AD477" s="679"/>
      <c r="AE477" s="76"/>
      <c r="AF477" s="77" t="str">
        <f t="shared" ref="AF477" si="250">+IF(P478&gt;P477,"SUPERADA",IF(T478=T477,"EQUILIBRADA",IF(T478&lt;T477,"PARA MEJORAR")))</f>
        <v>EQUILIBRADA</v>
      </c>
      <c r="AG477" s="109"/>
      <c r="AH477" s="109"/>
      <c r="AI477" s="109"/>
      <c r="AJ477" s="680"/>
      <c r="AK477" s="124"/>
      <c r="AP477" s="126"/>
      <c r="AQ477" s="104"/>
      <c r="AS477" s="80" t="str">
        <f t="shared" si="239"/>
        <v>MAL</v>
      </c>
    </row>
    <row r="478" spans="1:45" ht="30" customHeight="1" thickBot="1" x14ac:dyDescent="0.35">
      <c r="A478" s="81"/>
      <c r="B478" s="667"/>
      <c r="C478" s="668"/>
      <c r="D478" s="669"/>
      <c r="E478" s="670"/>
      <c r="F478" s="671"/>
      <c r="G478" s="672"/>
      <c r="H478" s="673"/>
      <c r="I478" s="685"/>
      <c r="J478" s="684" t="s">
        <v>577</v>
      </c>
      <c r="K478" s="676"/>
      <c r="L478" s="677"/>
      <c r="M478" s="678"/>
      <c r="N478" s="93" t="s">
        <v>52</v>
      </c>
      <c r="O478" s="95">
        <v>0.3</v>
      </c>
      <c r="P478" s="95">
        <v>0.6</v>
      </c>
      <c r="Q478" s="95">
        <v>0</v>
      </c>
      <c r="R478" s="96">
        <v>0</v>
      </c>
      <c r="S478" s="97">
        <f>SUM(O478:O478)*M477</f>
        <v>0.06</v>
      </c>
      <c r="T478" s="98">
        <f>SUM(P478:P478)*M477</f>
        <v>0.12</v>
      </c>
      <c r="U478" s="98">
        <f>SUM(Q478:Q478)*M477</f>
        <v>0</v>
      </c>
      <c r="V478" s="98">
        <f>SUM(R478:R478)*M477</f>
        <v>0</v>
      </c>
      <c r="W478" s="160">
        <f t="shared" si="224"/>
        <v>0.12</v>
      </c>
      <c r="X478" s="100"/>
      <c r="Y478" s="101"/>
      <c r="Z478" s="102"/>
      <c r="AA478" s="103"/>
      <c r="AB478" s="104"/>
      <c r="AC478" s="105"/>
      <c r="AD478" s="679"/>
      <c r="AE478" s="107"/>
      <c r="AF478" s="108"/>
      <c r="AG478" s="109"/>
      <c r="AH478" s="109"/>
      <c r="AI478" s="109"/>
      <c r="AJ478" s="680"/>
      <c r="AK478" s="124"/>
      <c r="AP478" s="126"/>
      <c r="AQ478" s="104"/>
      <c r="AS478" s="114" t="str">
        <f t="shared" si="239"/>
        <v>OK</v>
      </c>
    </row>
    <row r="479" spans="1:45" ht="30" customHeight="1" x14ac:dyDescent="0.3">
      <c r="A479" s="81"/>
      <c r="B479" s="667"/>
      <c r="C479" s="668"/>
      <c r="D479" s="669"/>
      <c r="E479" s="670"/>
      <c r="F479" s="671"/>
      <c r="G479" s="672"/>
      <c r="H479" s="673"/>
      <c r="I479" s="686" t="s">
        <v>578</v>
      </c>
      <c r="J479" s="686" t="s">
        <v>579</v>
      </c>
      <c r="K479" s="676"/>
      <c r="L479" s="681" t="s">
        <v>580</v>
      </c>
      <c r="M479" s="682">
        <v>0.3</v>
      </c>
      <c r="N479" s="127" t="s">
        <v>46</v>
      </c>
      <c r="O479" s="184">
        <v>0.1</v>
      </c>
      <c r="P479" s="184">
        <v>0.3</v>
      </c>
      <c r="Q479" s="184">
        <v>0.55000000000000004</v>
      </c>
      <c r="R479" s="185">
        <v>1</v>
      </c>
      <c r="S479" s="128">
        <f>SUM(O479:O479)*M479</f>
        <v>0.03</v>
      </c>
      <c r="T479" s="129">
        <f>SUM(P479:P479)*M479</f>
        <v>0.09</v>
      </c>
      <c r="U479" s="129">
        <f>SUM(Q479:Q479)*M479</f>
        <v>0.16500000000000001</v>
      </c>
      <c r="V479" s="129">
        <f>SUM(R479:R479)*M479</f>
        <v>0.3</v>
      </c>
      <c r="W479" s="186">
        <f t="shared" si="224"/>
        <v>0.3</v>
      </c>
      <c r="X479" s="100"/>
      <c r="Y479" s="101"/>
      <c r="Z479" s="102"/>
      <c r="AA479" s="103"/>
      <c r="AB479" s="104"/>
      <c r="AC479" s="105"/>
      <c r="AD479" s="679"/>
      <c r="AE479" s="76"/>
      <c r="AF479" s="77" t="str">
        <f t="shared" ref="AF479" si="251">+IF(P480&gt;P479,"SUPERADA",IF(T480=T479,"EQUILIBRADA",IF(T480&lt;T479,"PARA MEJORAR")))</f>
        <v>EQUILIBRADA</v>
      </c>
      <c r="AG479" s="109"/>
      <c r="AH479" s="109"/>
      <c r="AI479" s="109"/>
      <c r="AJ479" s="680"/>
      <c r="AK479" s="124"/>
      <c r="AP479" s="126"/>
      <c r="AQ479" s="104"/>
      <c r="AS479" s="80" t="str">
        <f t="shared" si="239"/>
        <v>MAL</v>
      </c>
    </row>
    <row r="480" spans="1:45" ht="30" customHeight="1" thickBot="1" x14ac:dyDescent="0.35">
      <c r="A480" s="81"/>
      <c r="B480" s="667"/>
      <c r="C480" s="668"/>
      <c r="D480" s="669"/>
      <c r="E480" s="670"/>
      <c r="F480" s="671"/>
      <c r="G480" s="687"/>
      <c r="H480" s="688"/>
      <c r="I480" s="689"/>
      <c r="J480" s="689"/>
      <c r="K480" s="690"/>
      <c r="L480" s="691"/>
      <c r="M480" s="692"/>
      <c r="N480" s="137" t="s">
        <v>52</v>
      </c>
      <c r="O480" s="139">
        <v>0.1</v>
      </c>
      <c r="P480" s="139">
        <v>0.3</v>
      </c>
      <c r="Q480" s="139">
        <v>0</v>
      </c>
      <c r="R480" s="140">
        <v>0</v>
      </c>
      <c r="S480" s="141">
        <f>SUM(O480:O480)*M479</f>
        <v>0.03</v>
      </c>
      <c r="T480" s="142">
        <f>SUM(P480:P480)*M479</f>
        <v>0.09</v>
      </c>
      <c r="U480" s="142">
        <f>SUM(Q480:Q480)*M479</f>
        <v>0</v>
      </c>
      <c r="V480" s="142">
        <f>SUM(R480:R480)*M479</f>
        <v>0</v>
      </c>
      <c r="W480" s="169">
        <f t="shared" si="224"/>
        <v>0.09</v>
      </c>
      <c r="X480" s="144"/>
      <c r="Y480" s="145"/>
      <c r="Z480" s="146"/>
      <c r="AA480" s="147"/>
      <c r="AB480" s="148"/>
      <c r="AC480" s="105"/>
      <c r="AD480" s="679"/>
      <c r="AE480" s="107"/>
      <c r="AF480" s="108"/>
      <c r="AG480" s="150"/>
      <c r="AH480" s="109"/>
      <c r="AI480" s="109"/>
      <c r="AJ480" s="680"/>
      <c r="AK480" s="124"/>
      <c r="AP480" s="126"/>
      <c r="AQ480" s="148"/>
      <c r="AS480" s="114" t="str">
        <f t="shared" si="239"/>
        <v>OK</v>
      </c>
    </row>
    <row r="481" spans="1:45" ht="30" customHeight="1" x14ac:dyDescent="0.3">
      <c r="A481" s="81"/>
      <c r="B481" s="667"/>
      <c r="C481" s="668"/>
      <c r="D481" s="669"/>
      <c r="E481" s="670"/>
      <c r="F481" s="671"/>
      <c r="G481" s="658" t="s">
        <v>581</v>
      </c>
      <c r="H481" s="693">
        <v>67</v>
      </c>
      <c r="I481" s="660" t="s">
        <v>582</v>
      </c>
      <c r="J481" s="661" t="s">
        <v>569</v>
      </c>
      <c r="K481" s="662">
        <v>0.3</v>
      </c>
      <c r="L481" s="663" t="s">
        <v>583</v>
      </c>
      <c r="M481" s="664">
        <v>0.3</v>
      </c>
      <c r="N481" s="62" t="s">
        <v>46</v>
      </c>
      <c r="O481" s="64">
        <v>0</v>
      </c>
      <c r="P481" s="64">
        <v>1</v>
      </c>
      <c r="Q481" s="64">
        <v>1</v>
      </c>
      <c r="R481" s="65">
        <v>1</v>
      </c>
      <c r="S481" s="121">
        <f>SUM(O481:O481)*M481</f>
        <v>0</v>
      </c>
      <c r="T481" s="122">
        <f>SUM(P481:P481)*M481</f>
        <v>0.3</v>
      </c>
      <c r="U481" s="122">
        <f>SUM(Q481:Q481)*M481</f>
        <v>0.3</v>
      </c>
      <c r="V481" s="122">
        <f>SUM(R481:R481)*M481</f>
        <v>0.3</v>
      </c>
      <c r="W481" s="164">
        <f t="shared" si="224"/>
        <v>0.3</v>
      </c>
      <c r="X481" s="69">
        <f>+S482+S484+S486</f>
        <v>0</v>
      </c>
      <c r="Y481" s="70">
        <f>+T482+T484+T486</f>
        <v>0.3</v>
      </c>
      <c r="Z481" s="71">
        <f>+U482+U484+U486</f>
        <v>0</v>
      </c>
      <c r="AA481" s="72">
        <f>+V482+V484+V486</f>
        <v>0</v>
      </c>
      <c r="AB481" s="73">
        <f>+AA482+AA484+AA486</f>
        <v>0</v>
      </c>
      <c r="AC481" s="105"/>
      <c r="AD481" s="679"/>
      <c r="AE481" s="76"/>
      <c r="AF481" s="77" t="str">
        <f t="shared" ref="AF481" si="252">+IF(P482&gt;P481,"SUPERADA",IF(T482=T481,"EQUILIBRADA",IF(T482&lt;T481,"PARA MEJORAR")))</f>
        <v>EQUILIBRADA</v>
      </c>
      <c r="AG481" s="77" t="str">
        <f>IF(COUNTIF(AF481:AF486,"PARA MEJORAR")&gt;=1,"PARA MEJORAR","BIEN")</f>
        <v>BIEN</v>
      </c>
      <c r="AH481" s="109"/>
      <c r="AI481" s="109"/>
      <c r="AJ481" s="680"/>
      <c r="AK481" s="111"/>
      <c r="AL481" s="112"/>
      <c r="AM481" s="112"/>
      <c r="AN481" s="112"/>
      <c r="AO481" s="112"/>
      <c r="AP481" s="113"/>
      <c r="AQ481" s="73"/>
      <c r="AS481" s="80" t="str">
        <f t="shared" si="239"/>
        <v>OK</v>
      </c>
    </row>
    <row r="482" spans="1:45" ht="30" customHeight="1" thickBot="1" x14ac:dyDescent="0.35">
      <c r="A482" s="81"/>
      <c r="B482" s="667"/>
      <c r="C482" s="668"/>
      <c r="D482" s="669"/>
      <c r="E482" s="670"/>
      <c r="F482" s="671"/>
      <c r="G482" s="672"/>
      <c r="H482" s="694"/>
      <c r="I482" s="674"/>
      <c r="J482" s="675"/>
      <c r="K482" s="676"/>
      <c r="L482" s="677"/>
      <c r="M482" s="678"/>
      <c r="N482" s="93" t="s">
        <v>52</v>
      </c>
      <c r="O482" s="95">
        <v>0</v>
      </c>
      <c r="P482" s="95">
        <v>1</v>
      </c>
      <c r="Q482" s="95">
        <v>0</v>
      </c>
      <c r="R482" s="96">
        <v>0</v>
      </c>
      <c r="S482" s="97">
        <f>SUM(O482:O482)*M481</f>
        <v>0</v>
      </c>
      <c r="T482" s="98">
        <f>SUM(P482:P482)*M481</f>
        <v>0.3</v>
      </c>
      <c r="U482" s="98">
        <f>SUM(Q482:Q482)*M481</f>
        <v>0</v>
      </c>
      <c r="V482" s="98">
        <f>SUM(R482:R482)*M481</f>
        <v>0</v>
      </c>
      <c r="W482" s="160">
        <f t="shared" si="224"/>
        <v>0.3</v>
      </c>
      <c r="X482" s="100"/>
      <c r="Y482" s="101"/>
      <c r="Z482" s="102"/>
      <c r="AA482" s="103"/>
      <c r="AB482" s="104"/>
      <c r="AC482" s="105"/>
      <c r="AD482" s="679"/>
      <c r="AE482" s="107"/>
      <c r="AF482" s="108"/>
      <c r="AG482" s="109"/>
      <c r="AH482" s="109"/>
      <c r="AI482" s="109"/>
      <c r="AJ482" s="680"/>
      <c r="AK482" s="124"/>
      <c r="AP482" s="126"/>
      <c r="AQ482" s="104"/>
      <c r="AS482" s="114" t="str">
        <f t="shared" si="239"/>
        <v>OK</v>
      </c>
    </row>
    <row r="483" spans="1:45" ht="30" customHeight="1" x14ac:dyDescent="0.3">
      <c r="A483" s="81"/>
      <c r="B483" s="667"/>
      <c r="C483" s="668"/>
      <c r="D483" s="669"/>
      <c r="E483" s="670"/>
      <c r="F483" s="671"/>
      <c r="G483" s="672"/>
      <c r="H483" s="694"/>
      <c r="I483" s="674"/>
      <c r="J483" s="675"/>
      <c r="K483" s="676"/>
      <c r="L483" s="681" t="s">
        <v>584</v>
      </c>
      <c r="M483" s="682">
        <v>0.4</v>
      </c>
      <c r="N483" s="127" t="s">
        <v>46</v>
      </c>
      <c r="O483" s="184">
        <v>0</v>
      </c>
      <c r="P483" s="184">
        <v>0</v>
      </c>
      <c r="Q483" s="184">
        <v>1</v>
      </c>
      <c r="R483" s="185">
        <v>1</v>
      </c>
      <c r="S483" s="128">
        <f>SUM(O483:O483)*M483</f>
        <v>0</v>
      </c>
      <c r="T483" s="129">
        <f>SUM(P483:P483)*M483</f>
        <v>0</v>
      </c>
      <c r="U483" s="129">
        <f>SUM(Q483:Q483)*M483</f>
        <v>0.4</v>
      </c>
      <c r="V483" s="129">
        <f>SUM(R483:R483)*M483</f>
        <v>0.4</v>
      </c>
      <c r="W483" s="186">
        <f t="shared" si="224"/>
        <v>0.4</v>
      </c>
      <c r="X483" s="100"/>
      <c r="Y483" s="101"/>
      <c r="Z483" s="102"/>
      <c r="AA483" s="103"/>
      <c r="AB483" s="104"/>
      <c r="AC483" s="105"/>
      <c r="AD483" s="679"/>
      <c r="AE483" s="76"/>
      <c r="AF483" s="77" t="str">
        <f t="shared" ref="AF483" si="253">+IF(P484&gt;P483,"SUPERADA",IF(T484=T483,"EQUILIBRADA",IF(T484&lt;T483,"PARA MEJORAR")))</f>
        <v>EQUILIBRADA</v>
      </c>
      <c r="AG483" s="109"/>
      <c r="AH483" s="109"/>
      <c r="AI483" s="109"/>
      <c r="AJ483" s="680"/>
      <c r="AK483" s="124"/>
      <c r="AP483" s="126"/>
      <c r="AQ483" s="104"/>
      <c r="AS483" s="80" t="str">
        <f t="shared" si="239"/>
        <v>MAL</v>
      </c>
    </row>
    <row r="484" spans="1:45" ht="30" customHeight="1" thickBot="1" x14ac:dyDescent="0.35">
      <c r="A484" s="81"/>
      <c r="B484" s="667"/>
      <c r="C484" s="668"/>
      <c r="D484" s="669"/>
      <c r="E484" s="670"/>
      <c r="F484" s="671"/>
      <c r="G484" s="672"/>
      <c r="H484" s="694"/>
      <c r="I484" s="674"/>
      <c r="J484" s="675"/>
      <c r="K484" s="676"/>
      <c r="L484" s="677"/>
      <c r="M484" s="678"/>
      <c r="N484" s="93" t="s">
        <v>52</v>
      </c>
      <c r="O484" s="95">
        <v>0</v>
      </c>
      <c r="P484" s="95">
        <v>0</v>
      </c>
      <c r="Q484" s="95">
        <v>0</v>
      </c>
      <c r="R484" s="96">
        <v>0</v>
      </c>
      <c r="S484" s="97">
        <f>SUM(O484:O484)*M483</f>
        <v>0</v>
      </c>
      <c r="T484" s="98">
        <f>SUM(P484:P484)*M483</f>
        <v>0</v>
      </c>
      <c r="U484" s="98">
        <f>SUM(Q484:Q484)*M483</f>
        <v>0</v>
      </c>
      <c r="V484" s="98">
        <f>SUM(R484:R484)*M483</f>
        <v>0</v>
      </c>
      <c r="W484" s="160">
        <f t="shared" si="224"/>
        <v>0</v>
      </c>
      <c r="X484" s="100"/>
      <c r="Y484" s="101"/>
      <c r="Z484" s="102"/>
      <c r="AA484" s="103"/>
      <c r="AB484" s="104"/>
      <c r="AC484" s="105"/>
      <c r="AD484" s="679"/>
      <c r="AE484" s="107"/>
      <c r="AF484" s="108"/>
      <c r="AG484" s="109"/>
      <c r="AH484" s="109"/>
      <c r="AI484" s="109"/>
      <c r="AJ484" s="680"/>
      <c r="AK484" s="124"/>
      <c r="AP484" s="126"/>
      <c r="AQ484" s="104"/>
      <c r="AS484" s="114" t="str">
        <f t="shared" si="239"/>
        <v>OK</v>
      </c>
    </row>
    <row r="485" spans="1:45" ht="30" customHeight="1" x14ac:dyDescent="0.3">
      <c r="A485" s="81"/>
      <c r="B485" s="667"/>
      <c r="C485" s="668"/>
      <c r="D485" s="669"/>
      <c r="E485" s="670"/>
      <c r="F485" s="671"/>
      <c r="G485" s="672"/>
      <c r="H485" s="694"/>
      <c r="I485" s="674"/>
      <c r="J485" s="675"/>
      <c r="K485" s="676"/>
      <c r="L485" s="681" t="s">
        <v>585</v>
      </c>
      <c r="M485" s="682">
        <v>0.3</v>
      </c>
      <c r="N485" s="127" t="s">
        <v>46</v>
      </c>
      <c r="O485" s="184">
        <v>0</v>
      </c>
      <c r="P485" s="184">
        <v>0</v>
      </c>
      <c r="Q485" s="184">
        <v>0</v>
      </c>
      <c r="R485" s="185">
        <v>1</v>
      </c>
      <c r="S485" s="128">
        <f>SUM(O485:O485)*M485</f>
        <v>0</v>
      </c>
      <c r="T485" s="129">
        <f>SUM(P485:P485)*M485</f>
        <v>0</v>
      </c>
      <c r="U485" s="129">
        <f>SUM(Q485:Q485)*M485</f>
        <v>0</v>
      </c>
      <c r="V485" s="129">
        <f>SUM(R485:R485)*M485</f>
        <v>0.3</v>
      </c>
      <c r="W485" s="186">
        <f t="shared" si="224"/>
        <v>0.3</v>
      </c>
      <c r="X485" s="100"/>
      <c r="Y485" s="101"/>
      <c r="Z485" s="102"/>
      <c r="AA485" s="103"/>
      <c r="AB485" s="104"/>
      <c r="AC485" s="105"/>
      <c r="AD485" s="679"/>
      <c r="AE485" s="76"/>
      <c r="AF485" s="77" t="str">
        <f t="shared" ref="AF485" si="254">+IF(P486&gt;P485,"SUPERADA",IF(T486=T485,"EQUILIBRADA",IF(T486&lt;T485,"PARA MEJORAR")))</f>
        <v>EQUILIBRADA</v>
      </c>
      <c r="AG485" s="109"/>
      <c r="AH485" s="109"/>
      <c r="AI485" s="109"/>
      <c r="AJ485" s="680"/>
      <c r="AK485" s="124"/>
      <c r="AP485" s="126"/>
      <c r="AQ485" s="104"/>
      <c r="AS485" s="80" t="str">
        <f t="shared" si="239"/>
        <v>MAL</v>
      </c>
    </row>
    <row r="486" spans="1:45" ht="30" customHeight="1" thickBot="1" x14ac:dyDescent="0.35">
      <c r="A486" s="81"/>
      <c r="B486" s="667"/>
      <c r="C486" s="695"/>
      <c r="D486" s="696"/>
      <c r="E486" s="697"/>
      <c r="F486" s="698"/>
      <c r="G486" s="687"/>
      <c r="H486" s="699"/>
      <c r="I486" s="689"/>
      <c r="J486" s="700"/>
      <c r="K486" s="690"/>
      <c r="L486" s="691"/>
      <c r="M486" s="692"/>
      <c r="N486" s="137" t="s">
        <v>52</v>
      </c>
      <c r="O486" s="139">
        <v>0</v>
      </c>
      <c r="P486" s="139">
        <v>0</v>
      </c>
      <c r="Q486" s="139">
        <v>0</v>
      </c>
      <c r="R486" s="140">
        <v>0</v>
      </c>
      <c r="S486" s="141">
        <f>SUM(O486:O486)*M485</f>
        <v>0</v>
      </c>
      <c r="T486" s="142">
        <f>SUM(P486:P486)*M485</f>
        <v>0</v>
      </c>
      <c r="U486" s="142">
        <f>SUM(Q486:Q486)*M485</f>
        <v>0</v>
      </c>
      <c r="V486" s="142">
        <f>SUM(R486:R486)*M485</f>
        <v>0</v>
      </c>
      <c r="W486" s="169">
        <f t="shared" si="224"/>
        <v>0</v>
      </c>
      <c r="X486" s="144"/>
      <c r="Y486" s="145"/>
      <c r="Z486" s="146"/>
      <c r="AA486" s="147"/>
      <c r="AB486" s="148"/>
      <c r="AC486" s="105"/>
      <c r="AD486" s="701"/>
      <c r="AE486" s="107"/>
      <c r="AF486" s="108"/>
      <c r="AG486" s="150"/>
      <c r="AH486" s="150"/>
      <c r="AI486" s="109"/>
      <c r="AJ486" s="680"/>
      <c r="AK486" s="124"/>
      <c r="AP486" s="126"/>
      <c r="AQ486" s="148"/>
      <c r="AS486" s="114" t="str">
        <f t="shared" si="239"/>
        <v>OK</v>
      </c>
    </row>
    <row r="487" spans="1:45" ht="30" customHeight="1" x14ac:dyDescent="0.3">
      <c r="A487" s="81"/>
      <c r="B487" s="667"/>
      <c r="C487" s="702">
        <v>33</v>
      </c>
      <c r="D487" s="703" t="s">
        <v>586</v>
      </c>
      <c r="E487" s="656">
        <v>37</v>
      </c>
      <c r="F487" s="657" t="s">
        <v>587</v>
      </c>
      <c r="G487" s="704" t="s">
        <v>588</v>
      </c>
      <c r="H487" s="659">
        <v>68</v>
      </c>
      <c r="I487" s="705" t="s">
        <v>589</v>
      </c>
      <c r="J487" s="705" t="s">
        <v>569</v>
      </c>
      <c r="K487" s="662">
        <v>0.28889999999999999</v>
      </c>
      <c r="L487" s="663" t="s">
        <v>590</v>
      </c>
      <c r="M487" s="664">
        <v>0.1</v>
      </c>
      <c r="N487" s="62" t="s">
        <v>46</v>
      </c>
      <c r="O487" s="64">
        <v>1</v>
      </c>
      <c r="P487" s="64">
        <v>1</v>
      </c>
      <c r="Q487" s="64">
        <v>1</v>
      </c>
      <c r="R487" s="65">
        <v>1</v>
      </c>
      <c r="S487" s="66">
        <f>SUM(O487:O487)*M487</f>
        <v>0.1</v>
      </c>
      <c r="T487" s="67">
        <f>SUM(P487:P487)*M487</f>
        <v>0.1</v>
      </c>
      <c r="U487" s="67">
        <f>SUM(Q487:Q487)*M487</f>
        <v>0.1</v>
      </c>
      <c r="V487" s="67">
        <f>SUM(R487:R487)*M487</f>
        <v>0.1</v>
      </c>
      <c r="W487" s="155">
        <f t="shared" si="224"/>
        <v>0.1</v>
      </c>
      <c r="X487" s="69">
        <f>+S488+S490+S494+S496+S492</f>
        <v>4.8000000000000001E-2</v>
      </c>
      <c r="Y487" s="70">
        <f>+T488+T490+T494+T496+T492</f>
        <v>0.28888000000000003</v>
      </c>
      <c r="Z487" s="71">
        <f>+U488+U490+U494+U496+U492</f>
        <v>0</v>
      </c>
      <c r="AA487" s="72">
        <f>+V488+V490+V494+V496+V492</f>
        <v>0</v>
      </c>
      <c r="AB487" s="73">
        <f>+AA488+AA490+AA494+AA496</f>
        <v>0</v>
      </c>
      <c r="AC487" s="105"/>
      <c r="AD487" s="665" t="s">
        <v>591</v>
      </c>
      <c r="AE487" s="76"/>
      <c r="AF487" s="77" t="str">
        <f t="shared" ref="AF487" si="255">+IF(P488&gt;P487,"SUPERADA",IF(T488=T487,"EQUILIBRADA",IF(T488&lt;T487,"PARA MEJORAR")))</f>
        <v>PARA MEJORAR</v>
      </c>
      <c r="AG487" s="77" t="str">
        <f>IF(COUNTIF(AF487:AF496,"PARA MEJORAR")&gt;=1,"PARA MEJORAR","BIEN")</f>
        <v>PARA MEJORAR</v>
      </c>
      <c r="AH487" s="77" t="str">
        <f>IF(COUNTIF(AG487:AG496,"PARA MEJORAR")&gt;=1,"PARA MEJORAR","BIEN")</f>
        <v>PARA MEJORAR</v>
      </c>
      <c r="AI487" s="109"/>
      <c r="AJ487" s="680"/>
      <c r="AK487" s="111"/>
      <c r="AL487" s="112"/>
      <c r="AM487" s="112"/>
      <c r="AN487" s="112"/>
      <c r="AO487" s="112"/>
      <c r="AP487" s="113"/>
      <c r="AQ487" s="73"/>
      <c r="AS487" s="80" t="str">
        <f t="shared" si="239"/>
        <v>OK</v>
      </c>
    </row>
    <row r="488" spans="1:45" ht="30" customHeight="1" thickBot="1" x14ac:dyDescent="0.35">
      <c r="A488" s="81"/>
      <c r="B488" s="667"/>
      <c r="C488" s="706"/>
      <c r="D488" s="707"/>
      <c r="E488" s="670"/>
      <c r="F488" s="671"/>
      <c r="G488" s="708"/>
      <c r="H488" s="673"/>
      <c r="I488" s="709"/>
      <c r="J488" s="709"/>
      <c r="K488" s="676"/>
      <c r="L488" s="677"/>
      <c r="M488" s="678"/>
      <c r="N488" s="93" t="s">
        <v>52</v>
      </c>
      <c r="O488" s="95">
        <v>0</v>
      </c>
      <c r="P488" s="95">
        <v>0</v>
      </c>
      <c r="Q488" s="95">
        <v>0</v>
      </c>
      <c r="R488" s="96">
        <v>0</v>
      </c>
      <c r="S488" s="97">
        <f>SUM(O488:O488)*M487</f>
        <v>0</v>
      </c>
      <c r="T488" s="98">
        <f>SUM(P488:P488)*M487</f>
        <v>0</v>
      </c>
      <c r="U488" s="98">
        <f>SUM(Q488:Q488)*M487</f>
        <v>0</v>
      </c>
      <c r="V488" s="98">
        <f>SUM(R488:R488)*M487</f>
        <v>0</v>
      </c>
      <c r="W488" s="160">
        <f t="shared" si="224"/>
        <v>0</v>
      </c>
      <c r="X488" s="100"/>
      <c r="Y488" s="101"/>
      <c r="Z488" s="102"/>
      <c r="AA488" s="103"/>
      <c r="AB488" s="104"/>
      <c r="AC488" s="105"/>
      <c r="AD488" s="679"/>
      <c r="AE488" s="107"/>
      <c r="AF488" s="108"/>
      <c r="AG488" s="109"/>
      <c r="AH488" s="109"/>
      <c r="AI488" s="109"/>
      <c r="AJ488" s="680"/>
      <c r="AK488" s="124"/>
      <c r="AP488" s="126"/>
      <c r="AQ488" s="104"/>
      <c r="AS488" s="114" t="str">
        <f t="shared" si="239"/>
        <v>OK</v>
      </c>
    </row>
    <row r="489" spans="1:45" ht="30" customHeight="1" x14ac:dyDescent="0.3">
      <c r="A489" s="81"/>
      <c r="B489" s="667"/>
      <c r="C489" s="706"/>
      <c r="D489" s="707"/>
      <c r="E489" s="670"/>
      <c r="F489" s="671"/>
      <c r="G489" s="708"/>
      <c r="H489" s="673"/>
      <c r="I489" s="709"/>
      <c r="J489" s="709"/>
      <c r="K489" s="676"/>
      <c r="L489" s="681" t="s">
        <v>592</v>
      </c>
      <c r="M489" s="682">
        <v>0.4</v>
      </c>
      <c r="N489" s="127" t="s">
        <v>46</v>
      </c>
      <c r="O489" s="184">
        <v>0.12</v>
      </c>
      <c r="P489" s="184">
        <v>0.24</v>
      </c>
      <c r="Q489" s="184">
        <v>0.6</v>
      </c>
      <c r="R489" s="185">
        <v>1</v>
      </c>
      <c r="S489" s="128">
        <f>SUM(O489:O489)*M489</f>
        <v>4.8000000000000001E-2</v>
      </c>
      <c r="T489" s="129">
        <f>SUM(P489:P489)*M489</f>
        <v>9.6000000000000002E-2</v>
      </c>
      <c r="U489" s="129">
        <f>SUM(Q489:Q489)*M489</f>
        <v>0.24</v>
      </c>
      <c r="V489" s="129">
        <f>SUM(R489:R489)*M489</f>
        <v>0.4</v>
      </c>
      <c r="W489" s="186">
        <f t="shared" si="224"/>
        <v>0.4</v>
      </c>
      <c r="X489" s="100"/>
      <c r="Y489" s="101"/>
      <c r="Z489" s="102"/>
      <c r="AA489" s="103"/>
      <c r="AB489" s="104"/>
      <c r="AC489" s="105"/>
      <c r="AD489" s="679"/>
      <c r="AE489" s="76"/>
      <c r="AF489" s="77" t="str">
        <f t="shared" ref="AF489" si="256">+IF(P490&gt;P489,"SUPERADA",IF(T490=T489,"EQUILIBRADA",IF(T490&lt;T489,"PARA MEJORAR")))</f>
        <v>PARA MEJORAR</v>
      </c>
      <c r="AG489" s="109"/>
      <c r="AH489" s="109"/>
      <c r="AI489" s="109"/>
      <c r="AJ489" s="680"/>
      <c r="AK489" s="124"/>
      <c r="AP489" s="126"/>
      <c r="AQ489" s="104"/>
      <c r="AS489" s="80" t="str">
        <f t="shared" si="239"/>
        <v>MAL</v>
      </c>
    </row>
    <row r="490" spans="1:45" ht="16.5" customHeight="1" thickBot="1" x14ac:dyDescent="0.35">
      <c r="A490" s="81"/>
      <c r="B490" s="667"/>
      <c r="C490" s="706"/>
      <c r="D490" s="707"/>
      <c r="E490" s="670"/>
      <c r="F490" s="671"/>
      <c r="G490" s="708"/>
      <c r="H490" s="673"/>
      <c r="I490" s="709"/>
      <c r="J490" s="709"/>
      <c r="K490" s="676"/>
      <c r="L490" s="677"/>
      <c r="M490" s="678"/>
      <c r="N490" s="93" t="s">
        <v>52</v>
      </c>
      <c r="O490" s="95">
        <v>0.12</v>
      </c>
      <c r="P490" s="95">
        <v>0.22220000000000001</v>
      </c>
      <c r="Q490" s="95">
        <v>0</v>
      </c>
      <c r="R490" s="96">
        <v>0</v>
      </c>
      <c r="S490" s="97">
        <f>SUM(O490:O490)*M489</f>
        <v>4.8000000000000001E-2</v>
      </c>
      <c r="T490" s="98">
        <f>SUM(P490:P490)*M489</f>
        <v>8.8880000000000015E-2</v>
      </c>
      <c r="U490" s="98">
        <f>SUM(Q490:Q490)*M489</f>
        <v>0</v>
      </c>
      <c r="V490" s="98">
        <f>SUM(R490:R490)*M489</f>
        <v>0</v>
      </c>
      <c r="W490" s="160">
        <f t="shared" si="224"/>
        <v>8.8880000000000015E-2</v>
      </c>
      <c r="X490" s="100"/>
      <c r="Y490" s="101"/>
      <c r="Z490" s="102"/>
      <c r="AA490" s="103"/>
      <c r="AB490" s="104"/>
      <c r="AC490" s="105"/>
      <c r="AD490" s="679"/>
      <c r="AE490" s="107"/>
      <c r="AF490" s="108"/>
      <c r="AG490" s="109"/>
      <c r="AH490" s="109"/>
      <c r="AI490" s="109"/>
      <c r="AJ490" s="680"/>
      <c r="AK490" s="124"/>
      <c r="AP490" s="126"/>
      <c r="AQ490" s="104"/>
      <c r="AS490" s="114" t="str">
        <f t="shared" si="239"/>
        <v>OK</v>
      </c>
    </row>
    <row r="491" spans="1:45" ht="30" customHeight="1" x14ac:dyDescent="0.3">
      <c r="A491" s="81"/>
      <c r="B491" s="667"/>
      <c r="C491" s="706"/>
      <c r="D491" s="707"/>
      <c r="E491" s="670"/>
      <c r="F491" s="671"/>
      <c r="G491" s="708"/>
      <c r="H491" s="673"/>
      <c r="I491" s="709"/>
      <c r="J491" s="709"/>
      <c r="K491" s="676"/>
      <c r="L491" s="681" t="s">
        <v>593</v>
      </c>
      <c r="M491" s="682">
        <v>0.2</v>
      </c>
      <c r="N491" s="127" t="s">
        <v>46</v>
      </c>
      <c r="O491" s="184">
        <v>0</v>
      </c>
      <c r="P491" s="184">
        <v>0.4</v>
      </c>
      <c r="Q491" s="184">
        <v>0.6</v>
      </c>
      <c r="R491" s="185">
        <v>1</v>
      </c>
      <c r="S491" s="128">
        <f>SUM(O491:O491)*M491</f>
        <v>0</v>
      </c>
      <c r="T491" s="129">
        <f>SUM(P491:P491)*M491</f>
        <v>8.0000000000000016E-2</v>
      </c>
      <c r="U491" s="129">
        <f>SUM(Q491:Q491)*M491</f>
        <v>0.12</v>
      </c>
      <c r="V491" s="129">
        <f>SUM(R491:R491)*M491</f>
        <v>0.2</v>
      </c>
      <c r="W491" s="186">
        <f>MAX(S491:V491)</f>
        <v>0.2</v>
      </c>
      <c r="X491" s="100"/>
      <c r="Y491" s="101"/>
      <c r="Z491" s="102"/>
      <c r="AA491" s="103"/>
      <c r="AB491" s="104"/>
      <c r="AC491" s="105"/>
      <c r="AD491" s="679"/>
      <c r="AE491" s="76"/>
      <c r="AF491" s="77" t="str">
        <f t="shared" ref="AF491" si="257">+IF(P492&gt;P491,"SUPERADA",IF(T492=T491,"EQUILIBRADA",IF(T492&lt;T491,"PARA MEJORAR")))</f>
        <v>EQUILIBRADA</v>
      </c>
      <c r="AG491" s="109"/>
      <c r="AH491" s="109"/>
      <c r="AI491" s="109"/>
      <c r="AJ491" s="680"/>
      <c r="AK491" s="124"/>
      <c r="AP491" s="126"/>
      <c r="AQ491" s="104"/>
      <c r="AS491" s="80" t="str">
        <f t="shared" si="239"/>
        <v>MAL</v>
      </c>
    </row>
    <row r="492" spans="1:45" ht="15.75" customHeight="1" thickBot="1" x14ac:dyDescent="0.35">
      <c r="A492" s="81"/>
      <c r="B492" s="667"/>
      <c r="C492" s="706"/>
      <c r="D492" s="707"/>
      <c r="E492" s="670"/>
      <c r="F492" s="671"/>
      <c r="G492" s="708"/>
      <c r="H492" s="673"/>
      <c r="I492" s="709"/>
      <c r="J492" s="709"/>
      <c r="K492" s="676"/>
      <c r="L492" s="677"/>
      <c r="M492" s="678"/>
      <c r="N492" s="93" t="s">
        <v>52</v>
      </c>
      <c r="O492" s="95">
        <v>0</v>
      </c>
      <c r="P492" s="95">
        <v>0.4</v>
      </c>
      <c r="Q492" s="95">
        <v>0</v>
      </c>
      <c r="R492" s="96">
        <v>0</v>
      </c>
      <c r="S492" s="97">
        <f>SUM(O492:O492)*M491</f>
        <v>0</v>
      </c>
      <c r="T492" s="98">
        <f>SUM(P492:P492)*M491</f>
        <v>8.0000000000000016E-2</v>
      </c>
      <c r="U492" s="98">
        <f>SUM(Q492:Q492)*M491</f>
        <v>0</v>
      </c>
      <c r="V492" s="98">
        <f>SUM(R492:R492)*M491</f>
        <v>0</v>
      </c>
      <c r="W492" s="160">
        <f>MAX(S492:V492)</f>
        <v>8.0000000000000016E-2</v>
      </c>
      <c r="X492" s="100"/>
      <c r="Y492" s="101"/>
      <c r="Z492" s="102"/>
      <c r="AA492" s="103"/>
      <c r="AB492" s="104"/>
      <c r="AC492" s="105"/>
      <c r="AD492" s="679"/>
      <c r="AE492" s="107"/>
      <c r="AF492" s="108"/>
      <c r="AG492" s="109"/>
      <c r="AH492" s="109"/>
      <c r="AI492" s="109"/>
      <c r="AJ492" s="680"/>
      <c r="AK492" s="124"/>
      <c r="AP492" s="126"/>
      <c r="AQ492" s="104"/>
      <c r="AS492" s="114" t="str">
        <f t="shared" si="239"/>
        <v>OK</v>
      </c>
    </row>
    <row r="493" spans="1:45" ht="30" customHeight="1" x14ac:dyDescent="0.3">
      <c r="A493" s="81"/>
      <c r="B493" s="667"/>
      <c r="C493" s="706"/>
      <c r="D493" s="707"/>
      <c r="E493" s="670"/>
      <c r="F493" s="671"/>
      <c r="G493" s="708"/>
      <c r="H493" s="673"/>
      <c r="I493" s="709"/>
      <c r="J493" s="709"/>
      <c r="K493" s="676"/>
      <c r="L493" s="681" t="s">
        <v>594</v>
      </c>
      <c r="M493" s="682">
        <v>0.2</v>
      </c>
      <c r="N493" s="127" t="s">
        <v>46</v>
      </c>
      <c r="O493" s="184">
        <v>0</v>
      </c>
      <c r="P493" s="184">
        <v>0.5</v>
      </c>
      <c r="Q493" s="184">
        <v>0.7</v>
      </c>
      <c r="R493" s="185">
        <v>1</v>
      </c>
      <c r="S493" s="128">
        <f>SUM(O493:O493)*M493</f>
        <v>0</v>
      </c>
      <c r="T493" s="129">
        <f>SUM(P493:P493)*M493</f>
        <v>0.1</v>
      </c>
      <c r="U493" s="129">
        <f>SUM(Q493:Q493)*M493</f>
        <v>0.13999999999999999</v>
      </c>
      <c r="V493" s="129">
        <f>SUM(R493:R493)*M493</f>
        <v>0.2</v>
      </c>
      <c r="W493" s="186">
        <f t="shared" si="224"/>
        <v>0.2</v>
      </c>
      <c r="X493" s="100"/>
      <c r="Y493" s="101"/>
      <c r="Z493" s="102"/>
      <c r="AA493" s="103"/>
      <c r="AB493" s="104"/>
      <c r="AC493" s="105"/>
      <c r="AD493" s="679"/>
      <c r="AE493" s="76"/>
      <c r="AF493" s="77" t="str">
        <f t="shared" ref="AF493" si="258">+IF(P494&gt;P493,"SUPERADA",IF(T494=T493,"EQUILIBRADA",IF(T494&lt;T493,"PARA MEJORAR")))</f>
        <v>EQUILIBRADA</v>
      </c>
      <c r="AG493" s="109"/>
      <c r="AH493" s="109"/>
      <c r="AI493" s="109"/>
      <c r="AJ493" s="680"/>
      <c r="AK493" s="124"/>
      <c r="AP493" s="126"/>
      <c r="AQ493" s="104"/>
      <c r="AS493" s="80" t="str">
        <f t="shared" si="239"/>
        <v>MAL</v>
      </c>
    </row>
    <row r="494" spans="1:45" ht="12.75" customHeight="1" thickBot="1" x14ac:dyDescent="0.35">
      <c r="A494" s="81"/>
      <c r="B494" s="667"/>
      <c r="C494" s="706"/>
      <c r="D494" s="707"/>
      <c r="E494" s="670"/>
      <c r="F494" s="671"/>
      <c r="G494" s="708"/>
      <c r="H494" s="673"/>
      <c r="I494" s="709"/>
      <c r="J494" s="709"/>
      <c r="K494" s="676"/>
      <c r="L494" s="677"/>
      <c r="M494" s="678"/>
      <c r="N494" s="93" t="s">
        <v>52</v>
      </c>
      <c r="O494" s="95">
        <v>0</v>
      </c>
      <c r="P494" s="95">
        <v>0.5</v>
      </c>
      <c r="Q494" s="95">
        <v>0</v>
      </c>
      <c r="R494" s="96">
        <v>0</v>
      </c>
      <c r="S494" s="97">
        <f>SUM(O494:O494)*M493</f>
        <v>0</v>
      </c>
      <c r="T494" s="98">
        <f>SUM(P494:P494)*M493</f>
        <v>0.1</v>
      </c>
      <c r="U494" s="98">
        <f>SUM(Q494:Q494)*M493</f>
        <v>0</v>
      </c>
      <c r="V494" s="98">
        <f>SUM(R494:R494)*M493</f>
        <v>0</v>
      </c>
      <c r="W494" s="160">
        <f t="shared" si="224"/>
        <v>0.1</v>
      </c>
      <c r="X494" s="100"/>
      <c r="Y494" s="101"/>
      <c r="Z494" s="102"/>
      <c r="AA494" s="103"/>
      <c r="AB494" s="104"/>
      <c r="AC494" s="105"/>
      <c r="AD494" s="679"/>
      <c r="AE494" s="107"/>
      <c r="AF494" s="108"/>
      <c r="AG494" s="109"/>
      <c r="AH494" s="109"/>
      <c r="AI494" s="109"/>
      <c r="AJ494" s="680"/>
      <c r="AK494" s="124"/>
      <c r="AP494" s="126"/>
      <c r="AQ494" s="104"/>
      <c r="AS494" s="114" t="str">
        <f t="shared" si="239"/>
        <v>OK</v>
      </c>
    </row>
    <row r="495" spans="1:45" ht="30" customHeight="1" x14ac:dyDescent="0.3">
      <c r="A495" s="81"/>
      <c r="B495" s="667"/>
      <c r="C495" s="706"/>
      <c r="D495" s="707"/>
      <c r="E495" s="670"/>
      <c r="F495" s="671"/>
      <c r="G495" s="708"/>
      <c r="H495" s="673"/>
      <c r="I495" s="709"/>
      <c r="J495" s="709"/>
      <c r="K495" s="676"/>
      <c r="L495" s="681" t="s">
        <v>595</v>
      </c>
      <c r="M495" s="682">
        <v>0.1</v>
      </c>
      <c r="N495" s="127" t="s">
        <v>46</v>
      </c>
      <c r="O495" s="184">
        <v>0</v>
      </c>
      <c r="P495" s="184">
        <v>0.3</v>
      </c>
      <c r="Q495" s="184">
        <v>0.6</v>
      </c>
      <c r="R495" s="185">
        <v>1</v>
      </c>
      <c r="S495" s="128">
        <f>SUM(O495:O495)*M495</f>
        <v>0</v>
      </c>
      <c r="T495" s="129">
        <f>SUM(P495:P495)*M495</f>
        <v>0.03</v>
      </c>
      <c r="U495" s="129">
        <f>SUM(Q495:Q495)*M495</f>
        <v>0.06</v>
      </c>
      <c r="V495" s="129">
        <f>SUM(R495:R495)*M495</f>
        <v>0.1</v>
      </c>
      <c r="W495" s="186">
        <f t="shared" si="224"/>
        <v>0.1</v>
      </c>
      <c r="X495" s="100"/>
      <c r="Y495" s="101"/>
      <c r="Z495" s="102"/>
      <c r="AA495" s="103"/>
      <c r="AB495" s="104"/>
      <c r="AC495" s="105"/>
      <c r="AD495" s="679"/>
      <c r="AE495" s="76"/>
      <c r="AF495" s="77" t="str">
        <f t="shared" ref="AF495" si="259">+IF(P496&gt;P495,"SUPERADA",IF(T496=T495,"EQUILIBRADA",IF(T496&lt;T495,"PARA MEJORAR")))</f>
        <v>PARA MEJORAR</v>
      </c>
      <c r="AG495" s="109"/>
      <c r="AH495" s="109"/>
      <c r="AI495" s="109"/>
      <c r="AJ495" s="680"/>
      <c r="AK495" s="124"/>
      <c r="AP495" s="126"/>
      <c r="AQ495" s="104"/>
      <c r="AS495" s="80" t="str">
        <f t="shared" si="239"/>
        <v>MAL</v>
      </c>
    </row>
    <row r="496" spans="1:45" ht="14.25" customHeight="1" thickBot="1" x14ac:dyDescent="0.35">
      <c r="A496" s="81"/>
      <c r="B496" s="667"/>
      <c r="C496" s="710"/>
      <c r="D496" s="711"/>
      <c r="E496" s="697"/>
      <c r="F496" s="698"/>
      <c r="G496" s="712"/>
      <c r="H496" s="688"/>
      <c r="I496" s="713"/>
      <c r="J496" s="713"/>
      <c r="K496" s="690"/>
      <c r="L496" s="691"/>
      <c r="M496" s="692"/>
      <c r="N496" s="137" t="s">
        <v>52</v>
      </c>
      <c r="O496" s="139">
        <v>0</v>
      </c>
      <c r="P496" s="139">
        <v>0.2</v>
      </c>
      <c r="Q496" s="139">
        <v>0</v>
      </c>
      <c r="R496" s="140">
        <v>0</v>
      </c>
      <c r="S496" s="214">
        <f>SUM(O496:O496)*M495</f>
        <v>0</v>
      </c>
      <c r="T496" s="215">
        <f>SUM(P496:P496)*M495</f>
        <v>2.0000000000000004E-2</v>
      </c>
      <c r="U496" s="215">
        <f>SUM(Q496:Q496)*M495</f>
        <v>0</v>
      </c>
      <c r="V496" s="215">
        <f>SUM(R496:R496)*M495</f>
        <v>0</v>
      </c>
      <c r="W496" s="290">
        <f t="shared" si="224"/>
        <v>2.0000000000000004E-2</v>
      </c>
      <c r="X496" s="144"/>
      <c r="Y496" s="145"/>
      <c r="Z496" s="146"/>
      <c r="AA496" s="147"/>
      <c r="AB496" s="148"/>
      <c r="AC496" s="105"/>
      <c r="AD496" s="679"/>
      <c r="AE496" s="107"/>
      <c r="AF496" s="108"/>
      <c r="AG496" s="150"/>
      <c r="AH496" s="150"/>
      <c r="AI496" s="109"/>
      <c r="AJ496" s="680"/>
      <c r="AK496" s="124"/>
      <c r="AP496" s="126"/>
      <c r="AQ496" s="148"/>
      <c r="AS496" s="114" t="str">
        <f t="shared" si="239"/>
        <v>OK</v>
      </c>
    </row>
    <row r="497" spans="1:45" ht="30" customHeight="1" x14ac:dyDescent="0.3">
      <c r="A497" s="81"/>
      <c r="B497" s="667"/>
      <c r="C497" s="702">
        <v>34</v>
      </c>
      <c r="D497" s="714" t="s">
        <v>596</v>
      </c>
      <c r="E497" s="656">
        <v>38</v>
      </c>
      <c r="F497" s="657" t="s">
        <v>597</v>
      </c>
      <c r="G497" s="704" t="s">
        <v>598</v>
      </c>
      <c r="H497" s="659">
        <v>69</v>
      </c>
      <c r="I497" s="705" t="s">
        <v>599</v>
      </c>
      <c r="J497" s="705" t="s">
        <v>569</v>
      </c>
      <c r="K497" s="662">
        <v>0.3</v>
      </c>
      <c r="L497" s="663" t="s">
        <v>600</v>
      </c>
      <c r="M497" s="664">
        <v>0.2</v>
      </c>
      <c r="N497" s="62" t="s">
        <v>46</v>
      </c>
      <c r="O497" s="64">
        <v>1</v>
      </c>
      <c r="P497" s="64">
        <v>1</v>
      </c>
      <c r="Q497" s="64">
        <v>1</v>
      </c>
      <c r="R497" s="65">
        <v>1</v>
      </c>
      <c r="S497" s="66">
        <f>SUM(O497:O497)*M497</f>
        <v>0.2</v>
      </c>
      <c r="T497" s="67">
        <f>SUM(P497:P497)*M497</f>
        <v>0.2</v>
      </c>
      <c r="U497" s="67">
        <f>SUM(Q497:Q497)*M497</f>
        <v>0.2</v>
      </c>
      <c r="V497" s="67">
        <f>SUM(R497:R497)*M497</f>
        <v>0.2</v>
      </c>
      <c r="W497" s="155">
        <f t="shared" si="224"/>
        <v>0.2</v>
      </c>
      <c r="X497" s="69">
        <f>+S498+S500+S502</f>
        <v>0.2</v>
      </c>
      <c r="Y497" s="70">
        <f>+T498+T500+T502</f>
        <v>0.30000000000000004</v>
      </c>
      <c r="Z497" s="71">
        <f>+U498+U500+U502</f>
        <v>0</v>
      </c>
      <c r="AA497" s="72">
        <f>+V498+V500+V502</f>
        <v>0</v>
      </c>
      <c r="AB497" s="73">
        <f>+AA498+AA500+AA502</f>
        <v>0</v>
      </c>
      <c r="AC497" s="105"/>
      <c r="AD497" s="679"/>
      <c r="AE497" s="76"/>
      <c r="AF497" s="77" t="str">
        <f t="shared" ref="AF497" si="260">+IF(P498&gt;P497,"SUPERADA",IF(T498=T497,"EQUILIBRADA",IF(T498&lt;T497,"PARA MEJORAR")))</f>
        <v>EQUILIBRADA</v>
      </c>
      <c r="AG497" s="77" t="str">
        <f>IF(COUNTIF(AF497:AF502,"PARA MEJORAR")&gt;=1,"PARA MEJORAR","BIEN")</f>
        <v>PARA MEJORAR</v>
      </c>
      <c r="AH497" s="77" t="str">
        <f>IF(COUNTIF(AG497:AG502,"PARA MEJORAR")&gt;=1,"PARA MEJORAR","BIEN")</f>
        <v>PARA MEJORAR</v>
      </c>
      <c r="AI497" s="109"/>
      <c r="AJ497" s="680"/>
      <c r="AK497" s="111"/>
      <c r="AL497" s="112"/>
      <c r="AM497" s="112"/>
      <c r="AN497" s="112"/>
      <c r="AO497" s="112"/>
      <c r="AP497" s="113"/>
      <c r="AQ497" s="73"/>
      <c r="AS497" s="80" t="str">
        <f t="shared" si="239"/>
        <v>OK</v>
      </c>
    </row>
    <row r="498" spans="1:45" ht="30" customHeight="1" thickBot="1" x14ac:dyDescent="0.35">
      <c r="A498" s="81"/>
      <c r="B498" s="667"/>
      <c r="C498" s="706"/>
      <c r="D498" s="715"/>
      <c r="E498" s="670"/>
      <c r="F498" s="671"/>
      <c r="G498" s="708"/>
      <c r="H498" s="673"/>
      <c r="I498" s="709"/>
      <c r="J498" s="709"/>
      <c r="K498" s="676"/>
      <c r="L498" s="677"/>
      <c r="M498" s="678"/>
      <c r="N498" s="93" t="s">
        <v>52</v>
      </c>
      <c r="O498" s="95">
        <v>1</v>
      </c>
      <c r="P498" s="95">
        <v>1</v>
      </c>
      <c r="Q498" s="95">
        <v>0</v>
      </c>
      <c r="R498" s="96">
        <v>0</v>
      </c>
      <c r="S498" s="97">
        <f>SUM(O498:O498)*M497</f>
        <v>0.2</v>
      </c>
      <c r="T498" s="98">
        <f>SUM(P498:P498)*M497</f>
        <v>0.2</v>
      </c>
      <c r="U498" s="98">
        <f>SUM(Q498:Q498)*M497</f>
        <v>0</v>
      </c>
      <c r="V498" s="98">
        <f>SUM(R498:R498)*M497</f>
        <v>0</v>
      </c>
      <c r="W498" s="160">
        <f t="shared" si="224"/>
        <v>0.2</v>
      </c>
      <c r="X498" s="100"/>
      <c r="Y498" s="101"/>
      <c r="Z498" s="102"/>
      <c r="AA498" s="103"/>
      <c r="AB498" s="104"/>
      <c r="AC498" s="105"/>
      <c r="AD498" s="679"/>
      <c r="AE498" s="107"/>
      <c r="AF498" s="108"/>
      <c r="AG498" s="109"/>
      <c r="AH498" s="109"/>
      <c r="AI498" s="109"/>
      <c r="AJ498" s="680"/>
      <c r="AK498" s="124"/>
      <c r="AP498" s="126"/>
      <c r="AQ498" s="104"/>
      <c r="AS498" s="114" t="str">
        <f t="shared" si="239"/>
        <v>OK</v>
      </c>
    </row>
    <row r="499" spans="1:45" ht="30" customHeight="1" x14ac:dyDescent="0.3">
      <c r="A499" s="81"/>
      <c r="B499" s="667"/>
      <c r="C499" s="706"/>
      <c r="D499" s="715"/>
      <c r="E499" s="670"/>
      <c r="F499" s="671"/>
      <c r="G499" s="708"/>
      <c r="H499" s="673"/>
      <c r="I499" s="709"/>
      <c r="J499" s="709"/>
      <c r="K499" s="676"/>
      <c r="L499" s="681" t="s">
        <v>601</v>
      </c>
      <c r="M499" s="682">
        <v>0.5</v>
      </c>
      <c r="N499" s="127" t="s">
        <v>46</v>
      </c>
      <c r="O499" s="184">
        <v>0</v>
      </c>
      <c r="P499" s="184">
        <v>0.4</v>
      </c>
      <c r="Q499" s="184">
        <v>0.8</v>
      </c>
      <c r="R499" s="185">
        <v>1</v>
      </c>
      <c r="S499" s="128">
        <f>SUM(O499:O499)*M499</f>
        <v>0</v>
      </c>
      <c r="T499" s="129">
        <f>SUM(P499:P499)*M499</f>
        <v>0.2</v>
      </c>
      <c r="U499" s="129">
        <f>SUM(Q499:Q499)*M499</f>
        <v>0.4</v>
      </c>
      <c r="V499" s="129">
        <f>SUM(R499:R499)*M499</f>
        <v>0.5</v>
      </c>
      <c r="W499" s="186">
        <f t="shared" si="224"/>
        <v>0.5</v>
      </c>
      <c r="X499" s="100"/>
      <c r="Y499" s="101"/>
      <c r="Z499" s="102"/>
      <c r="AA499" s="103"/>
      <c r="AB499" s="104"/>
      <c r="AC499" s="105"/>
      <c r="AD499" s="679"/>
      <c r="AE499" s="76"/>
      <c r="AF499" s="77" t="str">
        <f t="shared" ref="AF499" si="261">+IF(P500&gt;P499,"SUPERADA",IF(T500=T499,"EQUILIBRADA",IF(T500&lt;T499,"PARA MEJORAR")))</f>
        <v>PARA MEJORAR</v>
      </c>
      <c r="AG499" s="109"/>
      <c r="AH499" s="109"/>
      <c r="AI499" s="109"/>
      <c r="AJ499" s="680"/>
      <c r="AK499" s="124"/>
      <c r="AP499" s="126"/>
      <c r="AQ499" s="104"/>
      <c r="AS499" s="80" t="str">
        <f t="shared" si="239"/>
        <v>MAL</v>
      </c>
    </row>
    <row r="500" spans="1:45" ht="30" customHeight="1" thickBot="1" x14ac:dyDescent="0.35">
      <c r="A500" s="81"/>
      <c r="B500" s="667"/>
      <c r="C500" s="706"/>
      <c r="D500" s="715"/>
      <c r="E500" s="670"/>
      <c r="F500" s="671"/>
      <c r="G500" s="708"/>
      <c r="H500" s="673"/>
      <c r="I500" s="709"/>
      <c r="J500" s="709"/>
      <c r="K500" s="676"/>
      <c r="L500" s="677"/>
      <c r="M500" s="678"/>
      <c r="N500" s="93" t="s">
        <v>52</v>
      </c>
      <c r="O500" s="95">
        <v>0</v>
      </c>
      <c r="P500" s="95">
        <v>0.2</v>
      </c>
      <c r="Q500" s="95">
        <v>0</v>
      </c>
      <c r="R500" s="96">
        <v>0</v>
      </c>
      <c r="S500" s="97">
        <f>SUM(O500:O500)*M499</f>
        <v>0</v>
      </c>
      <c r="T500" s="98">
        <f>SUM(P500:P500)*M499</f>
        <v>0.1</v>
      </c>
      <c r="U500" s="98">
        <f>SUM(Q500:Q500)*M499</f>
        <v>0</v>
      </c>
      <c r="V500" s="98">
        <f>SUM(R500:R500)*M499</f>
        <v>0</v>
      </c>
      <c r="W500" s="160">
        <f t="shared" si="224"/>
        <v>0.1</v>
      </c>
      <c r="X500" s="100"/>
      <c r="Y500" s="101"/>
      <c r="Z500" s="102"/>
      <c r="AA500" s="103"/>
      <c r="AB500" s="104"/>
      <c r="AC500" s="105"/>
      <c r="AD500" s="679"/>
      <c r="AE500" s="107"/>
      <c r="AF500" s="108"/>
      <c r="AG500" s="109"/>
      <c r="AH500" s="109"/>
      <c r="AI500" s="109"/>
      <c r="AJ500" s="680"/>
      <c r="AK500" s="124"/>
      <c r="AP500" s="126"/>
      <c r="AQ500" s="104"/>
      <c r="AS500" s="114" t="str">
        <f t="shared" si="239"/>
        <v>OK</v>
      </c>
    </row>
    <row r="501" spans="1:45" ht="30" customHeight="1" x14ac:dyDescent="0.3">
      <c r="A501" s="81"/>
      <c r="B501" s="667"/>
      <c r="C501" s="706"/>
      <c r="D501" s="715"/>
      <c r="E501" s="670"/>
      <c r="F501" s="671"/>
      <c r="G501" s="708"/>
      <c r="H501" s="673"/>
      <c r="I501" s="709"/>
      <c r="J501" s="709"/>
      <c r="K501" s="676"/>
      <c r="L501" s="681" t="s">
        <v>602</v>
      </c>
      <c r="M501" s="682">
        <v>0.3</v>
      </c>
      <c r="N501" s="127" t="s">
        <v>46</v>
      </c>
      <c r="O501" s="184">
        <v>0</v>
      </c>
      <c r="P501" s="184">
        <v>0</v>
      </c>
      <c r="Q501" s="184">
        <v>0.3</v>
      </c>
      <c r="R501" s="185">
        <v>1</v>
      </c>
      <c r="S501" s="128">
        <f>SUM(O501:O501)*M501</f>
        <v>0</v>
      </c>
      <c r="T501" s="129">
        <f>SUM(P501:P501)*M501</f>
        <v>0</v>
      </c>
      <c r="U501" s="129">
        <f>SUM(Q501:Q501)*M501</f>
        <v>0.09</v>
      </c>
      <c r="V501" s="129">
        <f>SUM(R501:R501)*M501</f>
        <v>0.3</v>
      </c>
      <c r="W501" s="186">
        <f t="shared" si="224"/>
        <v>0.3</v>
      </c>
      <c r="X501" s="100"/>
      <c r="Y501" s="101"/>
      <c r="Z501" s="102"/>
      <c r="AA501" s="103"/>
      <c r="AB501" s="104"/>
      <c r="AC501" s="105"/>
      <c r="AD501" s="679"/>
      <c r="AE501" s="76"/>
      <c r="AF501" s="77" t="str">
        <f t="shared" ref="AF501" si="262">+IF(P502&gt;P501,"SUPERADA",IF(T502=T501,"EQUILIBRADA",IF(T502&lt;T501,"PARA MEJORAR")))</f>
        <v>EQUILIBRADA</v>
      </c>
      <c r="AG501" s="109"/>
      <c r="AH501" s="109"/>
      <c r="AI501" s="109"/>
      <c r="AJ501" s="680"/>
      <c r="AK501" s="124"/>
      <c r="AP501" s="126"/>
      <c r="AQ501" s="104"/>
      <c r="AS501" s="80" t="str">
        <f t="shared" si="239"/>
        <v>MAL</v>
      </c>
    </row>
    <row r="502" spans="1:45" ht="30" customHeight="1" thickBot="1" x14ac:dyDescent="0.35">
      <c r="A502" s="81"/>
      <c r="B502" s="667"/>
      <c r="C502" s="706"/>
      <c r="D502" s="715"/>
      <c r="E502" s="670"/>
      <c r="F502" s="671"/>
      <c r="G502" s="712"/>
      <c r="H502" s="688"/>
      <c r="I502" s="713"/>
      <c r="J502" s="713"/>
      <c r="K502" s="690"/>
      <c r="L502" s="691"/>
      <c r="M502" s="692"/>
      <c r="N502" s="137" t="s">
        <v>52</v>
      </c>
      <c r="O502" s="139">
        <v>0</v>
      </c>
      <c r="P502" s="139">
        <v>0</v>
      </c>
      <c r="Q502" s="139">
        <v>0</v>
      </c>
      <c r="R502" s="140">
        <v>0</v>
      </c>
      <c r="S502" s="141">
        <f>SUM(O502:O502)*M501</f>
        <v>0</v>
      </c>
      <c r="T502" s="142">
        <f>SUM(P502:P502)*M501</f>
        <v>0</v>
      </c>
      <c r="U502" s="142">
        <f>SUM(Q502:Q502)*M501</f>
        <v>0</v>
      </c>
      <c r="V502" s="142">
        <f>SUM(R502:R502)*M501</f>
        <v>0</v>
      </c>
      <c r="W502" s="169">
        <f t="shared" si="224"/>
        <v>0</v>
      </c>
      <c r="X502" s="144"/>
      <c r="Y502" s="145"/>
      <c r="Z502" s="146"/>
      <c r="AA502" s="147"/>
      <c r="AB502" s="148"/>
      <c r="AC502" s="105"/>
      <c r="AD502" s="701"/>
      <c r="AE502" s="107"/>
      <c r="AF502" s="108"/>
      <c r="AG502" s="150"/>
      <c r="AH502" s="109"/>
      <c r="AI502" s="109"/>
      <c r="AJ502" s="680"/>
      <c r="AK502" s="124"/>
      <c r="AP502" s="126"/>
      <c r="AQ502" s="148"/>
      <c r="AS502" s="114" t="str">
        <f t="shared" si="239"/>
        <v>OK</v>
      </c>
    </row>
    <row r="503" spans="1:45" ht="30" customHeight="1" x14ac:dyDescent="0.3">
      <c r="A503" s="81"/>
      <c r="B503" s="667"/>
      <c r="C503" s="706"/>
      <c r="D503" s="715"/>
      <c r="E503" s="670"/>
      <c r="F503" s="671"/>
      <c r="G503" s="704" t="s">
        <v>603</v>
      </c>
      <c r="H503" s="659">
        <v>70</v>
      </c>
      <c r="I503" s="705" t="s">
        <v>604</v>
      </c>
      <c r="J503" s="705" t="s">
        <v>569</v>
      </c>
      <c r="K503" s="662">
        <v>0.7</v>
      </c>
      <c r="L503" s="663" t="s">
        <v>605</v>
      </c>
      <c r="M503" s="664">
        <v>0.4</v>
      </c>
      <c r="N503" s="62" t="s">
        <v>46</v>
      </c>
      <c r="O503" s="64">
        <v>1</v>
      </c>
      <c r="P503" s="64">
        <v>1</v>
      </c>
      <c r="Q503" s="64">
        <v>1</v>
      </c>
      <c r="R503" s="65">
        <v>1</v>
      </c>
      <c r="S503" s="66">
        <f>SUM(O503:O503)*M503</f>
        <v>0.4</v>
      </c>
      <c r="T503" s="67">
        <f>SUM(P503:P503)*M503</f>
        <v>0.4</v>
      </c>
      <c r="U503" s="67">
        <f>SUM(Q503:Q503)*M503</f>
        <v>0.4</v>
      </c>
      <c r="V503" s="67">
        <f>SUM(R503:R503)*M503</f>
        <v>0.4</v>
      </c>
      <c r="W503" s="155">
        <f t="shared" si="224"/>
        <v>0.4</v>
      </c>
      <c r="X503" s="69">
        <f>+S504+S506+S508+S510</f>
        <v>0.4</v>
      </c>
      <c r="Y503" s="70">
        <f>+T504+T506+T508+T510</f>
        <v>0.70000000000000007</v>
      </c>
      <c r="Z503" s="71">
        <f>+U504+U506+U508+U510</f>
        <v>0</v>
      </c>
      <c r="AA503" s="72">
        <f>+V504+V506+V508+V510</f>
        <v>0</v>
      </c>
      <c r="AB503" s="73">
        <f>+AA504+AA506+AA508+AA510</f>
        <v>0</v>
      </c>
      <c r="AC503" s="105"/>
      <c r="AD503" s="665" t="s">
        <v>606</v>
      </c>
      <c r="AE503" s="76"/>
      <c r="AF503" s="77" t="str">
        <f t="shared" ref="AF503" si="263">+IF(P504&gt;P503,"SUPERADA",IF(T504=T503,"EQUILIBRADA",IF(T504&lt;T503,"PARA MEJORAR")))</f>
        <v>EQUILIBRADA</v>
      </c>
      <c r="AG503" s="77" t="str">
        <f>IF(COUNTIF(AF503:AF510,"PARA MEJORAR")&gt;=1,"PARA MEJORAR","BIEN")</f>
        <v>BIEN</v>
      </c>
      <c r="AH503" s="109"/>
      <c r="AI503" s="109"/>
      <c r="AJ503" s="680"/>
      <c r="AK503" s="111"/>
      <c r="AL503" s="112"/>
      <c r="AM503" s="112"/>
      <c r="AN503" s="112"/>
      <c r="AO503" s="112"/>
      <c r="AP503" s="113"/>
      <c r="AQ503" s="73"/>
      <c r="AS503" s="80" t="str">
        <f t="shared" si="239"/>
        <v>OK</v>
      </c>
    </row>
    <row r="504" spans="1:45" ht="30" customHeight="1" thickBot="1" x14ac:dyDescent="0.35">
      <c r="A504" s="81"/>
      <c r="B504" s="667"/>
      <c r="C504" s="706"/>
      <c r="D504" s="715"/>
      <c r="E504" s="670"/>
      <c r="F504" s="671"/>
      <c r="G504" s="708"/>
      <c r="H504" s="673"/>
      <c r="I504" s="709"/>
      <c r="J504" s="709"/>
      <c r="K504" s="676"/>
      <c r="L504" s="677"/>
      <c r="M504" s="678"/>
      <c r="N504" s="93" t="s">
        <v>52</v>
      </c>
      <c r="O504" s="95">
        <v>1</v>
      </c>
      <c r="P504" s="95">
        <v>1</v>
      </c>
      <c r="Q504" s="95">
        <v>0</v>
      </c>
      <c r="R504" s="96">
        <v>0</v>
      </c>
      <c r="S504" s="97">
        <f>SUM(O504:O504)*M503</f>
        <v>0.4</v>
      </c>
      <c r="T504" s="98">
        <f>SUM(P504:P504)*M503</f>
        <v>0.4</v>
      </c>
      <c r="U504" s="98">
        <f>SUM(Q504:Q504)*M503</f>
        <v>0</v>
      </c>
      <c r="V504" s="98">
        <f>SUM(R504:R504)*M503</f>
        <v>0</v>
      </c>
      <c r="W504" s="160">
        <f t="shared" si="224"/>
        <v>0.4</v>
      </c>
      <c r="X504" s="100"/>
      <c r="Y504" s="101"/>
      <c r="Z504" s="102"/>
      <c r="AA504" s="103"/>
      <c r="AB504" s="104"/>
      <c r="AC504" s="105"/>
      <c r="AD504" s="679"/>
      <c r="AE504" s="107"/>
      <c r="AF504" s="108"/>
      <c r="AG504" s="109"/>
      <c r="AH504" s="109"/>
      <c r="AI504" s="109"/>
      <c r="AJ504" s="680"/>
      <c r="AK504" s="124"/>
      <c r="AP504" s="126"/>
      <c r="AQ504" s="104"/>
      <c r="AS504" s="114" t="str">
        <f t="shared" si="239"/>
        <v>OK</v>
      </c>
    </row>
    <row r="505" spans="1:45" ht="30" customHeight="1" x14ac:dyDescent="0.3">
      <c r="A505" s="81"/>
      <c r="B505" s="667"/>
      <c r="C505" s="706"/>
      <c r="D505" s="715"/>
      <c r="E505" s="670"/>
      <c r="F505" s="671"/>
      <c r="G505" s="708"/>
      <c r="H505" s="673"/>
      <c r="I505" s="709"/>
      <c r="J505" s="709"/>
      <c r="K505" s="676"/>
      <c r="L505" s="681" t="s">
        <v>607</v>
      </c>
      <c r="M505" s="682">
        <v>0.2</v>
      </c>
      <c r="N505" s="127" t="s">
        <v>46</v>
      </c>
      <c r="O505" s="240">
        <v>0</v>
      </c>
      <c r="P505" s="184">
        <v>1</v>
      </c>
      <c r="Q505" s="184">
        <v>1</v>
      </c>
      <c r="R505" s="185">
        <v>1</v>
      </c>
      <c r="S505" s="128">
        <f>SUM(O505:O505)*M505</f>
        <v>0</v>
      </c>
      <c r="T505" s="129">
        <f>SUM(P505:P505)*M505</f>
        <v>0.2</v>
      </c>
      <c r="U505" s="129">
        <f>SUM(Q505:Q505)*M505</f>
        <v>0.2</v>
      </c>
      <c r="V505" s="129">
        <f>SUM(R505:R505)*M505</f>
        <v>0.2</v>
      </c>
      <c r="W505" s="186">
        <f t="shared" si="224"/>
        <v>0.2</v>
      </c>
      <c r="X505" s="100"/>
      <c r="Y505" s="101"/>
      <c r="Z505" s="102"/>
      <c r="AA505" s="103"/>
      <c r="AB505" s="104"/>
      <c r="AC505" s="105"/>
      <c r="AD505" s="679"/>
      <c r="AE505" s="76"/>
      <c r="AF505" s="77" t="str">
        <f t="shared" ref="AF505" si="264">+IF(P506&gt;P505,"SUPERADA",IF(T506=T505,"EQUILIBRADA",IF(T506&lt;T505,"PARA MEJORAR")))</f>
        <v>EQUILIBRADA</v>
      </c>
      <c r="AG505" s="109"/>
      <c r="AH505" s="109"/>
      <c r="AI505" s="109"/>
      <c r="AJ505" s="680"/>
      <c r="AK505" s="124"/>
      <c r="AP505" s="126"/>
      <c r="AQ505" s="104"/>
      <c r="AS505" s="80" t="str">
        <f t="shared" si="239"/>
        <v>OK</v>
      </c>
    </row>
    <row r="506" spans="1:45" ht="30" customHeight="1" thickBot="1" x14ac:dyDescent="0.35">
      <c r="A506" s="81"/>
      <c r="B506" s="667"/>
      <c r="C506" s="706"/>
      <c r="D506" s="715"/>
      <c r="E506" s="670"/>
      <c r="F506" s="671"/>
      <c r="G506" s="708"/>
      <c r="H506" s="673"/>
      <c r="I506" s="709"/>
      <c r="J506" s="709"/>
      <c r="K506" s="676"/>
      <c r="L506" s="677"/>
      <c r="M506" s="678"/>
      <c r="N506" s="93" t="s">
        <v>52</v>
      </c>
      <c r="O506" s="95">
        <v>0</v>
      </c>
      <c r="P506" s="95">
        <v>1</v>
      </c>
      <c r="Q506" s="95">
        <v>0</v>
      </c>
      <c r="R506" s="96">
        <v>0</v>
      </c>
      <c r="S506" s="97">
        <f>SUM(O506:O506)*M505</f>
        <v>0</v>
      </c>
      <c r="T506" s="98">
        <f>SUM(P506:P506)*M505</f>
        <v>0.2</v>
      </c>
      <c r="U506" s="98">
        <f>SUM(Q506:Q506)*M505</f>
        <v>0</v>
      </c>
      <c r="V506" s="98">
        <f>SUM(R506:R506)*M505</f>
        <v>0</v>
      </c>
      <c r="W506" s="160">
        <f t="shared" si="224"/>
        <v>0.2</v>
      </c>
      <c r="X506" s="100"/>
      <c r="Y506" s="101"/>
      <c r="Z506" s="102"/>
      <c r="AA506" s="103"/>
      <c r="AB506" s="104"/>
      <c r="AC506" s="105"/>
      <c r="AD506" s="679"/>
      <c r="AE506" s="107"/>
      <c r="AF506" s="108"/>
      <c r="AG506" s="109"/>
      <c r="AH506" s="109"/>
      <c r="AI506" s="109"/>
      <c r="AJ506" s="680"/>
      <c r="AK506" s="124"/>
      <c r="AP506" s="126"/>
      <c r="AQ506" s="104"/>
      <c r="AS506" s="114" t="str">
        <f t="shared" si="239"/>
        <v>OK</v>
      </c>
    </row>
    <row r="507" spans="1:45" ht="30" customHeight="1" x14ac:dyDescent="0.3">
      <c r="A507" s="81"/>
      <c r="B507" s="667"/>
      <c r="C507" s="706"/>
      <c r="D507" s="715"/>
      <c r="E507" s="670"/>
      <c r="F507" s="671"/>
      <c r="G507" s="708"/>
      <c r="H507" s="673"/>
      <c r="I507" s="709"/>
      <c r="J507" s="709"/>
      <c r="K507" s="676"/>
      <c r="L507" s="681" t="s">
        <v>608</v>
      </c>
      <c r="M507" s="682">
        <v>0.2</v>
      </c>
      <c r="N507" s="127" t="s">
        <v>46</v>
      </c>
      <c r="O507" s="240">
        <v>0</v>
      </c>
      <c r="P507" s="184">
        <v>0.5</v>
      </c>
      <c r="Q507" s="184">
        <v>1</v>
      </c>
      <c r="R507" s="185">
        <v>1</v>
      </c>
      <c r="S507" s="128">
        <f>SUM(O507:O507)*M507</f>
        <v>0</v>
      </c>
      <c r="T507" s="129">
        <f>SUM(P507:P507)*M507</f>
        <v>0.1</v>
      </c>
      <c r="U507" s="129">
        <f>SUM(Q507:Q507)*M507</f>
        <v>0.2</v>
      </c>
      <c r="V507" s="129">
        <f>SUM(R507:R507)*M507</f>
        <v>0.2</v>
      </c>
      <c r="W507" s="186">
        <f t="shared" si="224"/>
        <v>0.2</v>
      </c>
      <c r="X507" s="100"/>
      <c r="Y507" s="101"/>
      <c r="Z507" s="102"/>
      <c r="AA507" s="103"/>
      <c r="AB507" s="104"/>
      <c r="AC507" s="105"/>
      <c r="AD507" s="679"/>
      <c r="AE507" s="76"/>
      <c r="AF507" s="77" t="str">
        <f t="shared" ref="AF507" si="265">+IF(P508&gt;P507,"SUPERADA",IF(T508=T507,"EQUILIBRADA",IF(T508&lt;T507,"PARA MEJORAR")))</f>
        <v>EQUILIBRADA</v>
      </c>
      <c r="AG507" s="109"/>
      <c r="AH507" s="109"/>
      <c r="AI507" s="109"/>
      <c r="AJ507" s="680"/>
      <c r="AK507" s="124"/>
      <c r="AP507" s="126"/>
      <c r="AQ507" s="104"/>
      <c r="AS507" s="80" t="str">
        <f t="shared" si="239"/>
        <v>MAL</v>
      </c>
    </row>
    <row r="508" spans="1:45" ht="30" customHeight="1" thickBot="1" x14ac:dyDescent="0.35">
      <c r="A508" s="81"/>
      <c r="B508" s="667"/>
      <c r="C508" s="706"/>
      <c r="D508" s="715"/>
      <c r="E508" s="670"/>
      <c r="F508" s="671"/>
      <c r="G508" s="708"/>
      <c r="H508" s="673"/>
      <c r="I508" s="709"/>
      <c r="J508" s="709"/>
      <c r="K508" s="676"/>
      <c r="L508" s="677"/>
      <c r="M508" s="678"/>
      <c r="N508" s="93" t="s">
        <v>52</v>
      </c>
      <c r="O508" s="95">
        <v>0</v>
      </c>
      <c r="P508" s="95">
        <v>0.5</v>
      </c>
      <c r="Q508" s="95">
        <v>0</v>
      </c>
      <c r="R508" s="96">
        <v>0</v>
      </c>
      <c r="S508" s="97">
        <f>SUM(O508:O508)*M507</f>
        <v>0</v>
      </c>
      <c r="T508" s="98">
        <f>SUM(P508:P508)*M507</f>
        <v>0.1</v>
      </c>
      <c r="U508" s="98">
        <f>SUM(Q508:Q508)*M507</f>
        <v>0</v>
      </c>
      <c r="V508" s="98">
        <f>SUM(R508:R508)*M507</f>
        <v>0</v>
      </c>
      <c r="W508" s="160">
        <f t="shared" si="224"/>
        <v>0.1</v>
      </c>
      <c r="X508" s="100"/>
      <c r="Y508" s="101"/>
      <c r="Z508" s="102"/>
      <c r="AA508" s="103"/>
      <c r="AB508" s="104"/>
      <c r="AC508" s="105"/>
      <c r="AD508" s="679"/>
      <c r="AE508" s="107"/>
      <c r="AF508" s="108"/>
      <c r="AG508" s="109"/>
      <c r="AH508" s="109"/>
      <c r="AI508" s="109"/>
      <c r="AJ508" s="680"/>
      <c r="AK508" s="124"/>
      <c r="AP508" s="126"/>
      <c r="AQ508" s="104"/>
      <c r="AS508" s="114" t="str">
        <f t="shared" si="239"/>
        <v>OK</v>
      </c>
    </row>
    <row r="509" spans="1:45" ht="30" customHeight="1" x14ac:dyDescent="0.3">
      <c r="A509" s="81"/>
      <c r="B509" s="667"/>
      <c r="C509" s="706"/>
      <c r="D509" s="715"/>
      <c r="E509" s="670"/>
      <c r="F509" s="671"/>
      <c r="G509" s="708"/>
      <c r="H509" s="673"/>
      <c r="I509" s="709"/>
      <c r="J509" s="709"/>
      <c r="K509" s="676"/>
      <c r="L509" s="681" t="s">
        <v>609</v>
      </c>
      <c r="M509" s="682">
        <v>0.2</v>
      </c>
      <c r="N509" s="127" t="s">
        <v>46</v>
      </c>
      <c r="O509" s="240">
        <v>0</v>
      </c>
      <c r="P509" s="184">
        <v>0</v>
      </c>
      <c r="Q509" s="184">
        <v>0.3</v>
      </c>
      <c r="R509" s="185">
        <v>1</v>
      </c>
      <c r="S509" s="128">
        <f>SUM(O509:O509)*M509</f>
        <v>0</v>
      </c>
      <c r="T509" s="129">
        <f>SUM(P509:P509)*M509</f>
        <v>0</v>
      </c>
      <c r="U509" s="129">
        <f>SUM(Q509:Q509)*M509</f>
        <v>0.06</v>
      </c>
      <c r="V509" s="129">
        <f>SUM(R509:R509)*M509</f>
        <v>0.2</v>
      </c>
      <c r="W509" s="186">
        <f t="shared" si="224"/>
        <v>0.2</v>
      </c>
      <c r="X509" s="100"/>
      <c r="Y509" s="101"/>
      <c r="Z509" s="102"/>
      <c r="AA509" s="103"/>
      <c r="AB509" s="104"/>
      <c r="AC509" s="105"/>
      <c r="AD509" s="679"/>
      <c r="AE509" s="76"/>
      <c r="AF509" s="77" t="str">
        <f t="shared" ref="AF509" si="266">+IF(P510&gt;P509,"SUPERADA",IF(T510=T509,"EQUILIBRADA",IF(T510&lt;T509,"PARA MEJORAR")))</f>
        <v>EQUILIBRADA</v>
      </c>
      <c r="AG509" s="109"/>
      <c r="AH509" s="109"/>
      <c r="AI509" s="109"/>
      <c r="AJ509" s="680"/>
      <c r="AK509" s="124"/>
      <c r="AP509" s="126"/>
      <c r="AQ509" s="104"/>
      <c r="AS509" s="80" t="str">
        <f t="shared" si="239"/>
        <v>MAL</v>
      </c>
    </row>
    <row r="510" spans="1:45" ht="30" customHeight="1" thickBot="1" x14ac:dyDescent="0.35">
      <c r="A510" s="81"/>
      <c r="B510" s="667"/>
      <c r="C510" s="706"/>
      <c r="D510" s="715"/>
      <c r="E510" s="670"/>
      <c r="F510" s="671"/>
      <c r="G510" s="712"/>
      <c r="H510" s="688"/>
      <c r="I510" s="713"/>
      <c r="J510" s="713"/>
      <c r="K510" s="690"/>
      <c r="L510" s="691"/>
      <c r="M510" s="692"/>
      <c r="N510" s="137" t="s">
        <v>52</v>
      </c>
      <c r="O510" s="250">
        <v>0</v>
      </c>
      <c r="P510" s="139">
        <v>0</v>
      </c>
      <c r="Q510" s="139">
        <v>0</v>
      </c>
      <c r="R510" s="140">
        <v>0</v>
      </c>
      <c r="S510" s="141">
        <f>SUM(O510:O510)*M509</f>
        <v>0</v>
      </c>
      <c r="T510" s="142">
        <f>SUM(P510:P510)*M509</f>
        <v>0</v>
      </c>
      <c r="U510" s="142">
        <f>SUM(Q510:Q510)*M509</f>
        <v>0</v>
      </c>
      <c r="V510" s="142">
        <f>SUM(R510:R510)*M509</f>
        <v>0</v>
      </c>
      <c r="W510" s="169">
        <f t="shared" si="224"/>
        <v>0</v>
      </c>
      <c r="X510" s="144"/>
      <c r="Y510" s="145"/>
      <c r="Z510" s="146"/>
      <c r="AA510" s="147"/>
      <c r="AB510" s="148"/>
      <c r="AC510" s="105"/>
      <c r="AD510" s="679"/>
      <c r="AE510" s="107"/>
      <c r="AF510" s="108"/>
      <c r="AG510" s="150"/>
      <c r="AH510" s="109"/>
      <c r="AI510" s="109"/>
      <c r="AJ510" s="680"/>
      <c r="AK510" s="124"/>
      <c r="AP510" s="126"/>
      <c r="AQ510" s="148"/>
      <c r="AS510" s="114" t="str">
        <f t="shared" si="239"/>
        <v>OK</v>
      </c>
    </row>
    <row r="511" spans="1:45" ht="30" customHeight="1" x14ac:dyDescent="0.3">
      <c r="A511" s="81"/>
      <c r="B511" s="667"/>
      <c r="C511" s="706"/>
      <c r="D511" s="715"/>
      <c r="E511" s="670"/>
      <c r="F511" s="671"/>
      <c r="G511" s="704" t="s">
        <v>610</v>
      </c>
      <c r="H511" s="659">
        <v>71</v>
      </c>
      <c r="I511" s="705" t="s">
        <v>611</v>
      </c>
      <c r="J511" s="705" t="s">
        <v>569</v>
      </c>
      <c r="K511" s="662">
        <v>0.84</v>
      </c>
      <c r="L511" s="663" t="s">
        <v>612</v>
      </c>
      <c r="M511" s="664">
        <v>0.2</v>
      </c>
      <c r="N511" s="62" t="s">
        <v>46</v>
      </c>
      <c r="O511" s="64">
        <v>1</v>
      </c>
      <c r="P511" s="64">
        <v>1</v>
      </c>
      <c r="Q511" s="64">
        <v>1</v>
      </c>
      <c r="R511" s="65">
        <v>1</v>
      </c>
      <c r="S511" s="66">
        <f>SUM(O511:O511)*M511</f>
        <v>0.2</v>
      </c>
      <c r="T511" s="67">
        <f>SUM(P511:P511)*M511</f>
        <v>0.2</v>
      </c>
      <c r="U511" s="67">
        <f>SUM(Q511:Q511)*M511</f>
        <v>0.2</v>
      </c>
      <c r="V511" s="67">
        <f>SUM(R511:R511)*M511</f>
        <v>0.2</v>
      </c>
      <c r="W511" s="155">
        <f t="shared" si="224"/>
        <v>0.2</v>
      </c>
      <c r="X511" s="69">
        <f>+S512+S514+S516+S518</f>
        <v>0.29000000000000004</v>
      </c>
      <c r="Y511" s="70">
        <f>+T512+T514+T516+T518</f>
        <v>0.84000000000000008</v>
      </c>
      <c r="Z511" s="71">
        <f>+U512+U514+U516+U518</f>
        <v>0</v>
      </c>
      <c r="AA511" s="72">
        <f>+V512+V514+V516+V518</f>
        <v>0</v>
      </c>
      <c r="AB511" s="73">
        <f>+AA512+AA514+AA516+AA518</f>
        <v>0</v>
      </c>
      <c r="AC511" s="105"/>
      <c r="AD511" s="679"/>
      <c r="AE511" s="76"/>
      <c r="AF511" s="77" t="str">
        <f t="shared" ref="AF511" si="267">+IF(P512&gt;P511,"SUPERADA",IF(T512=T511,"EQUILIBRADA",IF(T512&lt;T511,"PARA MEJORAR")))</f>
        <v>EQUILIBRADA</v>
      </c>
      <c r="AG511" s="77" t="str">
        <f>IF(COUNTIF(AF511:AF518,"PARA MEJORAR")&gt;=1,"PARA MEJORAR","BIEN")</f>
        <v>BIEN</v>
      </c>
      <c r="AH511" s="109"/>
      <c r="AI511" s="109"/>
      <c r="AJ511" s="680"/>
      <c r="AK511" s="111"/>
      <c r="AL511" s="112"/>
      <c r="AM511" s="112"/>
      <c r="AN511" s="112"/>
      <c r="AO511" s="112"/>
      <c r="AP511" s="113"/>
      <c r="AQ511" s="73"/>
      <c r="AS511" s="80" t="str">
        <f t="shared" si="239"/>
        <v>OK</v>
      </c>
    </row>
    <row r="512" spans="1:45" ht="30" customHeight="1" thickBot="1" x14ac:dyDescent="0.35">
      <c r="A512" s="81"/>
      <c r="B512" s="667"/>
      <c r="C512" s="706"/>
      <c r="D512" s="715"/>
      <c r="E512" s="670"/>
      <c r="F512" s="671"/>
      <c r="G512" s="708"/>
      <c r="H512" s="673"/>
      <c r="I512" s="709"/>
      <c r="J512" s="709"/>
      <c r="K512" s="676"/>
      <c r="L512" s="677"/>
      <c r="M512" s="678"/>
      <c r="N512" s="93" t="s">
        <v>52</v>
      </c>
      <c r="O512" s="95">
        <v>1</v>
      </c>
      <c r="P512" s="95">
        <v>1</v>
      </c>
      <c r="Q512" s="95">
        <v>0</v>
      </c>
      <c r="R512" s="96">
        <v>0</v>
      </c>
      <c r="S512" s="97">
        <f>SUM(O512:O512)*M511</f>
        <v>0.2</v>
      </c>
      <c r="T512" s="98">
        <f>SUM(P512:P512)*M511</f>
        <v>0.2</v>
      </c>
      <c r="U512" s="98">
        <f>SUM(Q512:Q512)*M511</f>
        <v>0</v>
      </c>
      <c r="V512" s="98">
        <f>SUM(R512:R512)*M511</f>
        <v>0</v>
      </c>
      <c r="W512" s="160">
        <f t="shared" si="224"/>
        <v>0.2</v>
      </c>
      <c r="X512" s="100"/>
      <c r="Y512" s="101"/>
      <c r="Z512" s="102"/>
      <c r="AA512" s="103"/>
      <c r="AB512" s="104"/>
      <c r="AC512" s="105"/>
      <c r="AD512" s="679"/>
      <c r="AE512" s="107"/>
      <c r="AF512" s="108"/>
      <c r="AG512" s="109"/>
      <c r="AH512" s="109"/>
      <c r="AI512" s="109"/>
      <c r="AJ512" s="680"/>
      <c r="AK512" s="124"/>
      <c r="AP512" s="126"/>
      <c r="AQ512" s="104"/>
      <c r="AS512" s="114" t="str">
        <f t="shared" si="239"/>
        <v>OK</v>
      </c>
    </row>
    <row r="513" spans="1:45" ht="30" customHeight="1" x14ac:dyDescent="0.3">
      <c r="A513" s="81"/>
      <c r="B513" s="667"/>
      <c r="C513" s="706"/>
      <c r="D513" s="715"/>
      <c r="E513" s="670"/>
      <c r="F513" s="671"/>
      <c r="G513" s="708"/>
      <c r="H513" s="673"/>
      <c r="I513" s="709"/>
      <c r="J513" s="709"/>
      <c r="K513" s="676"/>
      <c r="L513" s="681" t="s">
        <v>613</v>
      </c>
      <c r="M513" s="682">
        <v>0.3</v>
      </c>
      <c r="N513" s="127" t="s">
        <v>46</v>
      </c>
      <c r="O513" s="240">
        <v>0</v>
      </c>
      <c r="P513" s="184">
        <v>1</v>
      </c>
      <c r="Q513" s="184">
        <v>1</v>
      </c>
      <c r="R513" s="185">
        <v>1</v>
      </c>
      <c r="S513" s="128">
        <f>SUM(O513:O513)*M513</f>
        <v>0</v>
      </c>
      <c r="T513" s="129">
        <f>SUM(P513:P513)*M513</f>
        <v>0.3</v>
      </c>
      <c r="U513" s="129">
        <f>SUM(Q513:Q513)*M513</f>
        <v>0.3</v>
      </c>
      <c r="V513" s="129">
        <f>SUM(R513:R513)*M513</f>
        <v>0.3</v>
      </c>
      <c r="W513" s="186">
        <f t="shared" si="224"/>
        <v>0.3</v>
      </c>
      <c r="X513" s="100"/>
      <c r="Y513" s="101"/>
      <c r="Z513" s="102"/>
      <c r="AA513" s="103"/>
      <c r="AB513" s="104"/>
      <c r="AC513" s="105"/>
      <c r="AD513" s="679"/>
      <c r="AE513" s="76"/>
      <c r="AF513" s="77" t="str">
        <f t="shared" ref="AF513" si="268">+IF(P514&gt;P513,"SUPERADA",IF(T514=T513,"EQUILIBRADA",IF(T514&lt;T513,"PARA MEJORAR")))</f>
        <v>EQUILIBRADA</v>
      </c>
      <c r="AG513" s="109"/>
      <c r="AH513" s="109"/>
      <c r="AI513" s="109"/>
      <c r="AJ513" s="680"/>
      <c r="AK513" s="124"/>
      <c r="AP513" s="126"/>
      <c r="AQ513" s="104"/>
      <c r="AS513" s="80" t="str">
        <f t="shared" si="239"/>
        <v>OK</v>
      </c>
    </row>
    <row r="514" spans="1:45" ht="30" customHeight="1" thickBot="1" x14ac:dyDescent="0.35">
      <c r="A514" s="81"/>
      <c r="B514" s="667"/>
      <c r="C514" s="706"/>
      <c r="D514" s="715"/>
      <c r="E514" s="670"/>
      <c r="F514" s="671"/>
      <c r="G514" s="708"/>
      <c r="H514" s="673"/>
      <c r="I514" s="709"/>
      <c r="J514" s="709"/>
      <c r="K514" s="676"/>
      <c r="L514" s="677"/>
      <c r="M514" s="678"/>
      <c r="N514" s="93" t="s">
        <v>52</v>
      </c>
      <c r="O514" s="95">
        <v>0</v>
      </c>
      <c r="P514" s="95">
        <v>1</v>
      </c>
      <c r="Q514" s="95">
        <v>0</v>
      </c>
      <c r="R514" s="96">
        <v>0</v>
      </c>
      <c r="S514" s="97">
        <f>SUM(O514:O514)*M513</f>
        <v>0</v>
      </c>
      <c r="T514" s="98">
        <f>SUM(P514:P514)*M513</f>
        <v>0.3</v>
      </c>
      <c r="U514" s="98">
        <f>SUM(Q514:Q514)*M513</f>
        <v>0</v>
      </c>
      <c r="V514" s="98">
        <f>SUM(R514:R514)*M513</f>
        <v>0</v>
      </c>
      <c r="W514" s="160">
        <f t="shared" si="224"/>
        <v>0.3</v>
      </c>
      <c r="X514" s="100"/>
      <c r="Y514" s="101"/>
      <c r="Z514" s="102"/>
      <c r="AA514" s="103"/>
      <c r="AB514" s="104"/>
      <c r="AC514" s="105"/>
      <c r="AD514" s="679"/>
      <c r="AE514" s="107"/>
      <c r="AF514" s="108"/>
      <c r="AG514" s="109"/>
      <c r="AH514" s="109"/>
      <c r="AI514" s="109"/>
      <c r="AJ514" s="680"/>
      <c r="AK514" s="124"/>
      <c r="AP514" s="126"/>
      <c r="AQ514" s="104"/>
      <c r="AS514" s="114" t="str">
        <f t="shared" si="239"/>
        <v>OK</v>
      </c>
    </row>
    <row r="515" spans="1:45" ht="30" customHeight="1" x14ac:dyDescent="0.3">
      <c r="A515" s="81"/>
      <c r="B515" s="667"/>
      <c r="C515" s="706"/>
      <c r="D515" s="715"/>
      <c r="E515" s="670"/>
      <c r="F515" s="671"/>
      <c r="G515" s="708"/>
      <c r="H515" s="673"/>
      <c r="I515" s="709"/>
      <c r="J515" s="709"/>
      <c r="K515" s="676"/>
      <c r="L515" s="681" t="s">
        <v>614</v>
      </c>
      <c r="M515" s="682">
        <v>0.3</v>
      </c>
      <c r="N515" s="127" t="s">
        <v>46</v>
      </c>
      <c r="O515" s="240">
        <v>0.3</v>
      </c>
      <c r="P515" s="184">
        <v>1</v>
      </c>
      <c r="Q515" s="184">
        <v>1</v>
      </c>
      <c r="R515" s="185">
        <v>1</v>
      </c>
      <c r="S515" s="128">
        <f>SUM(O515:O515)*M515</f>
        <v>0.09</v>
      </c>
      <c r="T515" s="129">
        <f>SUM(P515:P515)*M515</f>
        <v>0.3</v>
      </c>
      <c r="U515" s="129">
        <f>SUM(Q515:Q515)*M515</f>
        <v>0.3</v>
      </c>
      <c r="V515" s="129">
        <f>SUM(R515:R515)*M515</f>
        <v>0.3</v>
      </c>
      <c r="W515" s="186">
        <f t="shared" si="224"/>
        <v>0.3</v>
      </c>
      <c r="X515" s="100"/>
      <c r="Y515" s="101"/>
      <c r="Z515" s="102"/>
      <c r="AA515" s="103"/>
      <c r="AB515" s="104"/>
      <c r="AC515" s="105"/>
      <c r="AD515" s="679"/>
      <c r="AE515" s="76"/>
      <c r="AF515" s="77" t="str">
        <f t="shared" ref="AF515" si="269">+IF(P516&gt;P515,"SUPERADA",IF(T516=T515,"EQUILIBRADA",IF(T516&lt;T515,"PARA MEJORAR")))</f>
        <v>EQUILIBRADA</v>
      </c>
      <c r="AG515" s="109"/>
      <c r="AH515" s="109"/>
      <c r="AI515" s="109"/>
      <c r="AJ515" s="680"/>
      <c r="AK515" s="124"/>
      <c r="AP515" s="126"/>
      <c r="AQ515" s="104"/>
      <c r="AS515" s="80" t="str">
        <f t="shared" si="239"/>
        <v>OK</v>
      </c>
    </row>
    <row r="516" spans="1:45" ht="30" customHeight="1" thickBot="1" x14ac:dyDescent="0.35">
      <c r="A516" s="81"/>
      <c r="B516" s="667"/>
      <c r="C516" s="706"/>
      <c r="D516" s="715"/>
      <c r="E516" s="670"/>
      <c r="F516" s="671"/>
      <c r="G516" s="708"/>
      <c r="H516" s="673"/>
      <c r="I516" s="709"/>
      <c r="J516" s="709"/>
      <c r="K516" s="676"/>
      <c r="L516" s="677"/>
      <c r="M516" s="678"/>
      <c r="N516" s="93" t="s">
        <v>52</v>
      </c>
      <c r="O516" s="95">
        <v>0.3</v>
      </c>
      <c r="P516" s="95">
        <v>1</v>
      </c>
      <c r="Q516" s="95">
        <v>0</v>
      </c>
      <c r="R516" s="96">
        <v>0</v>
      </c>
      <c r="S516" s="97">
        <f>SUM(O516:O516)*M515</f>
        <v>0.09</v>
      </c>
      <c r="T516" s="98">
        <f>SUM(P516:P516)*M515</f>
        <v>0.3</v>
      </c>
      <c r="U516" s="98">
        <f>SUM(Q516:Q516)*M515</f>
        <v>0</v>
      </c>
      <c r="V516" s="98">
        <f>SUM(R516:R516)*M515</f>
        <v>0</v>
      </c>
      <c r="W516" s="160">
        <f t="shared" si="224"/>
        <v>0.3</v>
      </c>
      <c r="X516" s="100"/>
      <c r="Y516" s="101"/>
      <c r="Z516" s="102"/>
      <c r="AA516" s="103"/>
      <c r="AB516" s="104"/>
      <c r="AC516" s="105"/>
      <c r="AD516" s="679"/>
      <c r="AE516" s="107"/>
      <c r="AF516" s="108"/>
      <c r="AG516" s="109"/>
      <c r="AH516" s="109"/>
      <c r="AI516" s="109"/>
      <c r="AJ516" s="680"/>
      <c r="AK516" s="124"/>
      <c r="AP516" s="126"/>
      <c r="AQ516" s="104"/>
      <c r="AS516" s="114" t="str">
        <f t="shared" si="239"/>
        <v>OK</v>
      </c>
    </row>
    <row r="517" spans="1:45" ht="30" customHeight="1" x14ac:dyDescent="0.3">
      <c r="A517" s="81"/>
      <c r="B517" s="667"/>
      <c r="C517" s="706"/>
      <c r="D517" s="715"/>
      <c r="E517" s="670"/>
      <c r="F517" s="671"/>
      <c r="G517" s="708"/>
      <c r="H517" s="673"/>
      <c r="I517" s="709"/>
      <c r="J517" s="709"/>
      <c r="K517" s="676"/>
      <c r="L517" s="681" t="s">
        <v>615</v>
      </c>
      <c r="M517" s="682">
        <v>0.2</v>
      </c>
      <c r="N517" s="127" t="s">
        <v>46</v>
      </c>
      <c r="O517" s="240">
        <v>0</v>
      </c>
      <c r="P517" s="184">
        <v>0.2</v>
      </c>
      <c r="Q517" s="184">
        <v>0.5</v>
      </c>
      <c r="R517" s="185">
        <v>1</v>
      </c>
      <c r="S517" s="128">
        <f>SUM(O517:O517)*M517</f>
        <v>0</v>
      </c>
      <c r="T517" s="129">
        <f>SUM(P517:P517)*M517</f>
        <v>4.0000000000000008E-2</v>
      </c>
      <c r="U517" s="129">
        <f>SUM(Q517:Q517)*M517</f>
        <v>0.1</v>
      </c>
      <c r="V517" s="129">
        <f>SUM(R517:R517)*M517</f>
        <v>0.2</v>
      </c>
      <c r="W517" s="186">
        <f t="shared" si="224"/>
        <v>0.2</v>
      </c>
      <c r="X517" s="100"/>
      <c r="Y517" s="101"/>
      <c r="Z517" s="102"/>
      <c r="AA517" s="103"/>
      <c r="AB517" s="104"/>
      <c r="AC517" s="105"/>
      <c r="AD517" s="679"/>
      <c r="AE517" s="76"/>
      <c r="AF517" s="77" t="str">
        <f t="shared" ref="AF517" si="270">+IF(P518&gt;P517,"SUPERADA",IF(T518=T517,"EQUILIBRADA",IF(T518&lt;T517,"PARA MEJORAR")))</f>
        <v>EQUILIBRADA</v>
      </c>
      <c r="AG517" s="109"/>
      <c r="AH517" s="109"/>
      <c r="AI517" s="109"/>
      <c r="AJ517" s="680"/>
      <c r="AK517" s="124"/>
      <c r="AP517" s="126"/>
      <c r="AQ517" s="104"/>
      <c r="AS517" s="80" t="str">
        <f t="shared" si="239"/>
        <v>MAL</v>
      </c>
    </row>
    <row r="518" spans="1:45" ht="30" customHeight="1" thickBot="1" x14ac:dyDescent="0.35">
      <c r="A518" s="81"/>
      <c r="B518" s="667"/>
      <c r="C518" s="706"/>
      <c r="D518" s="715"/>
      <c r="E518" s="670"/>
      <c r="F518" s="671"/>
      <c r="G518" s="712"/>
      <c r="H518" s="688"/>
      <c r="I518" s="713"/>
      <c r="J518" s="713"/>
      <c r="K518" s="690"/>
      <c r="L518" s="691"/>
      <c r="M518" s="692"/>
      <c r="N518" s="137" t="s">
        <v>52</v>
      </c>
      <c r="O518" s="250">
        <v>0</v>
      </c>
      <c r="P518" s="139">
        <v>0.2</v>
      </c>
      <c r="Q518" s="139">
        <v>0</v>
      </c>
      <c r="R518" s="140">
        <v>0</v>
      </c>
      <c r="S518" s="141">
        <f>SUM(O518:O518)*M517</f>
        <v>0</v>
      </c>
      <c r="T518" s="142">
        <f>SUM(P518:P518)*M517</f>
        <v>4.0000000000000008E-2</v>
      </c>
      <c r="U518" s="142">
        <f>SUM(Q518:Q518)*M517</f>
        <v>0</v>
      </c>
      <c r="V518" s="142">
        <f>SUM(R518:R518)*M517</f>
        <v>0</v>
      </c>
      <c r="W518" s="169">
        <f t="shared" si="224"/>
        <v>4.0000000000000008E-2</v>
      </c>
      <c r="X518" s="144"/>
      <c r="Y518" s="145"/>
      <c r="Z518" s="146"/>
      <c r="AA518" s="147"/>
      <c r="AB518" s="148"/>
      <c r="AC518" s="105"/>
      <c r="AD518" s="701"/>
      <c r="AE518" s="107"/>
      <c r="AF518" s="108"/>
      <c r="AG518" s="150"/>
      <c r="AH518" s="109"/>
      <c r="AI518" s="109"/>
      <c r="AJ518" s="680"/>
      <c r="AK518" s="124"/>
      <c r="AP518" s="126"/>
      <c r="AQ518" s="148"/>
      <c r="AS518" s="114" t="str">
        <f t="shared" si="239"/>
        <v>OK</v>
      </c>
    </row>
    <row r="519" spans="1:45" ht="30" customHeight="1" x14ac:dyDescent="0.3">
      <c r="A519" s="81"/>
      <c r="B519" s="667"/>
      <c r="C519" s="706"/>
      <c r="D519" s="715"/>
      <c r="E519" s="670"/>
      <c r="F519" s="671"/>
      <c r="G519" s="704" t="s">
        <v>616</v>
      </c>
      <c r="H519" s="659">
        <v>72</v>
      </c>
      <c r="I519" s="705" t="s">
        <v>617</v>
      </c>
      <c r="J519" s="705" t="s">
        <v>569</v>
      </c>
      <c r="K519" s="662">
        <v>0.48</v>
      </c>
      <c r="L519" s="663" t="s">
        <v>618</v>
      </c>
      <c r="M519" s="664">
        <v>0.2</v>
      </c>
      <c r="N519" s="62" t="s">
        <v>46</v>
      </c>
      <c r="O519" s="64">
        <v>1</v>
      </c>
      <c r="P519" s="64">
        <v>1</v>
      </c>
      <c r="Q519" s="64">
        <v>1</v>
      </c>
      <c r="R519" s="65">
        <v>1</v>
      </c>
      <c r="S519" s="66">
        <f>SUM(O519:O519)*M519</f>
        <v>0.2</v>
      </c>
      <c r="T519" s="67">
        <f>SUM(P519:P519)*M519</f>
        <v>0.2</v>
      </c>
      <c r="U519" s="67">
        <f>SUM(Q519:Q519)*M519</f>
        <v>0.2</v>
      </c>
      <c r="V519" s="67">
        <f>SUM(R519:R519)*M519</f>
        <v>0.2</v>
      </c>
      <c r="W519" s="155">
        <f t="shared" si="224"/>
        <v>0.2</v>
      </c>
      <c r="X519" s="69">
        <f>+S520+S522+S524+S526</f>
        <v>0.4</v>
      </c>
      <c r="Y519" s="70">
        <f>+T520+T522+T524+T526</f>
        <v>0.48000000000000004</v>
      </c>
      <c r="Z519" s="71">
        <f>+U520+U522+U524+U526</f>
        <v>0</v>
      </c>
      <c r="AA519" s="72">
        <f>+V520+V522+V524+V526</f>
        <v>0</v>
      </c>
      <c r="AB519" s="73">
        <f>+AA520+AA522+AA524+AA526</f>
        <v>0</v>
      </c>
      <c r="AC519" s="105"/>
      <c r="AD519" s="665" t="s">
        <v>619</v>
      </c>
      <c r="AE519" s="76"/>
      <c r="AF519" s="77" t="str">
        <f t="shared" ref="AF519" si="271">+IF(P520&gt;P519,"SUPERADA",IF(T520=T519,"EQUILIBRADA",IF(T520&lt;T519,"PARA MEJORAR")))</f>
        <v>EQUILIBRADA</v>
      </c>
      <c r="AG519" s="77" t="str">
        <f>IF(COUNTIF(AF519:AF526,"PARA MEJORAR")&gt;=1,"PARA MEJORAR","BIEN")</f>
        <v>BIEN</v>
      </c>
      <c r="AH519" s="109"/>
      <c r="AI519" s="109"/>
      <c r="AJ519" s="680"/>
      <c r="AK519" s="111"/>
      <c r="AL519" s="112"/>
      <c r="AM519" s="112"/>
      <c r="AN519" s="112"/>
      <c r="AO519" s="112"/>
      <c r="AP519" s="113"/>
      <c r="AQ519" s="73"/>
      <c r="AS519" s="80" t="str">
        <f t="shared" si="239"/>
        <v>OK</v>
      </c>
    </row>
    <row r="520" spans="1:45" ht="30" customHeight="1" thickBot="1" x14ac:dyDescent="0.35">
      <c r="A520" s="81"/>
      <c r="B520" s="667"/>
      <c r="C520" s="706"/>
      <c r="D520" s="715"/>
      <c r="E520" s="670"/>
      <c r="F520" s="671"/>
      <c r="G520" s="708"/>
      <c r="H520" s="673"/>
      <c r="I520" s="709"/>
      <c r="J520" s="709"/>
      <c r="K520" s="676"/>
      <c r="L520" s="677"/>
      <c r="M520" s="678"/>
      <c r="N520" s="93" t="s">
        <v>52</v>
      </c>
      <c r="O520" s="95">
        <v>1</v>
      </c>
      <c r="P520" s="95">
        <v>1</v>
      </c>
      <c r="Q520" s="95">
        <v>0</v>
      </c>
      <c r="R520" s="96">
        <v>0</v>
      </c>
      <c r="S520" s="97">
        <f>SUM(O520:O520)*M519</f>
        <v>0.2</v>
      </c>
      <c r="T520" s="98">
        <f>SUM(P520:P520)*M519</f>
        <v>0.2</v>
      </c>
      <c r="U520" s="98">
        <f>SUM(Q520:Q520)*M519</f>
        <v>0</v>
      </c>
      <c r="V520" s="98">
        <f>SUM(R520:R520)*M519</f>
        <v>0</v>
      </c>
      <c r="W520" s="160">
        <f t="shared" si="224"/>
        <v>0.2</v>
      </c>
      <c r="X520" s="100"/>
      <c r="Y520" s="101"/>
      <c r="Z520" s="102"/>
      <c r="AA520" s="103"/>
      <c r="AB520" s="104"/>
      <c r="AC520" s="105"/>
      <c r="AD520" s="679"/>
      <c r="AE520" s="107"/>
      <c r="AF520" s="108"/>
      <c r="AG520" s="109"/>
      <c r="AH520" s="109"/>
      <c r="AI520" s="109"/>
      <c r="AJ520" s="680"/>
      <c r="AK520" s="124"/>
      <c r="AP520" s="126"/>
      <c r="AQ520" s="104"/>
      <c r="AS520" s="114" t="str">
        <f t="shared" ref="AS520:AS583" si="272">IF(W520=T520,"OK","MAL")</f>
        <v>OK</v>
      </c>
    </row>
    <row r="521" spans="1:45" ht="30" customHeight="1" x14ac:dyDescent="0.3">
      <c r="A521" s="81"/>
      <c r="B521" s="667"/>
      <c r="C521" s="706"/>
      <c r="D521" s="715"/>
      <c r="E521" s="670"/>
      <c r="F521" s="671"/>
      <c r="G521" s="708"/>
      <c r="H521" s="673"/>
      <c r="I521" s="709"/>
      <c r="J521" s="709"/>
      <c r="K521" s="676"/>
      <c r="L521" s="681" t="s">
        <v>620</v>
      </c>
      <c r="M521" s="682">
        <v>0.2</v>
      </c>
      <c r="N521" s="127" t="s">
        <v>46</v>
      </c>
      <c r="O521" s="240">
        <v>1</v>
      </c>
      <c r="P521" s="184">
        <v>1</v>
      </c>
      <c r="Q521" s="184">
        <v>1</v>
      </c>
      <c r="R521" s="185">
        <v>1</v>
      </c>
      <c r="S521" s="128">
        <f>SUM(O521:O521)*M521</f>
        <v>0.2</v>
      </c>
      <c r="T521" s="129">
        <f>SUM(P521:P521)*M521</f>
        <v>0.2</v>
      </c>
      <c r="U521" s="129">
        <f>SUM(Q521:Q521)*M521</f>
        <v>0.2</v>
      </c>
      <c r="V521" s="129">
        <f>SUM(R521:R521)*M521</f>
        <v>0.2</v>
      </c>
      <c r="W521" s="186">
        <f t="shared" si="224"/>
        <v>0.2</v>
      </c>
      <c r="X521" s="100"/>
      <c r="Y521" s="101"/>
      <c r="Z521" s="102"/>
      <c r="AA521" s="103"/>
      <c r="AB521" s="104"/>
      <c r="AC521" s="105"/>
      <c r="AD521" s="679"/>
      <c r="AE521" s="76"/>
      <c r="AF521" s="77" t="str">
        <f t="shared" ref="AF521" si="273">+IF(P522&gt;P521,"SUPERADA",IF(T522=T521,"EQUILIBRADA",IF(T522&lt;T521,"PARA MEJORAR")))</f>
        <v>EQUILIBRADA</v>
      </c>
      <c r="AG521" s="109"/>
      <c r="AH521" s="109"/>
      <c r="AI521" s="109"/>
      <c r="AJ521" s="680"/>
      <c r="AK521" s="124"/>
      <c r="AP521" s="126"/>
      <c r="AQ521" s="104"/>
      <c r="AS521" s="80" t="str">
        <f t="shared" si="272"/>
        <v>OK</v>
      </c>
    </row>
    <row r="522" spans="1:45" ht="30" customHeight="1" thickBot="1" x14ac:dyDescent="0.35">
      <c r="A522" s="81"/>
      <c r="B522" s="667"/>
      <c r="C522" s="706"/>
      <c r="D522" s="715"/>
      <c r="E522" s="670"/>
      <c r="F522" s="671"/>
      <c r="G522" s="708"/>
      <c r="H522" s="673"/>
      <c r="I522" s="709"/>
      <c r="J522" s="709"/>
      <c r="K522" s="676"/>
      <c r="L522" s="677"/>
      <c r="M522" s="678"/>
      <c r="N522" s="93" t="s">
        <v>52</v>
      </c>
      <c r="O522" s="95">
        <v>1</v>
      </c>
      <c r="P522" s="95">
        <v>1</v>
      </c>
      <c r="Q522" s="95">
        <v>0</v>
      </c>
      <c r="R522" s="96">
        <v>0</v>
      </c>
      <c r="S522" s="97">
        <f>SUM(O522:O522)*M521</f>
        <v>0.2</v>
      </c>
      <c r="T522" s="98">
        <f>SUM(P522:P522)*M521</f>
        <v>0.2</v>
      </c>
      <c r="U522" s="98">
        <f>SUM(Q522:Q522)*M521</f>
        <v>0</v>
      </c>
      <c r="V522" s="98">
        <f>SUM(R522:R522)*M521</f>
        <v>0</v>
      </c>
      <c r="W522" s="160">
        <f t="shared" si="224"/>
        <v>0.2</v>
      </c>
      <c r="X522" s="100"/>
      <c r="Y522" s="101"/>
      <c r="Z522" s="102"/>
      <c r="AA522" s="103"/>
      <c r="AB522" s="104"/>
      <c r="AC522" s="105"/>
      <c r="AD522" s="679"/>
      <c r="AE522" s="107"/>
      <c r="AF522" s="108"/>
      <c r="AG522" s="109"/>
      <c r="AH522" s="109"/>
      <c r="AI522" s="109"/>
      <c r="AJ522" s="680"/>
      <c r="AK522" s="124"/>
      <c r="AP522" s="126"/>
      <c r="AQ522" s="104"/>
      <c r="AS522" s="114" t="str">
        <f t="shared" si="272"/>
        <v>OK</v>
      </c>
    </row>
    <row r="523" spans="1:45" ht="30" customHeight="1" x14ac:dyDescent="0.3">
      <c r="A523" s="81"/>
      <c r="B523" s="667"/>
      <c r="C523" s="706"/>
      <c r="D523" s="715"/>
      <c r="E523" s="670"/>
      <c r="F523" s="671"/>
      <c r="G523" s="708"/>
      <c r="H523" s="673"/>
      <c r="I523" s="709"/>
      <c r="J523" s="709"/>
      <c r="K523" s="676"/>
      <c r="L523" s="681" t="s">
        <v>621</v>
      </c>
      <c r="M523" s="682">
        <v>0.4</v>
      </c>
      <c r="N523" s="127" t="s">
        <v>46</v>
      </c>
      <c r="O523" s="240">
        <v>0</v>
      </c>
      <c r="P523" s="184">
        <v>0.2</v>
      </c>
      <c r="Q523" s="184">
        <v>0.5</v>
      </c>
      <c r="R523" s="185">
        <v>1</v>
      </c>
      <c r="S523" s="128">
        <f>SUM(O523:O523)*M523</f>
        <v>0</v>
      </c>
      <c r="T523" s="129">
        <f>SUM(P523:P523)*M523</f>
        <v>8.0000000000000016E-2</v>
      </c>
      <c r="U523" s="129">
        <f>SUM(Q523:Q523)*M523</f>
        <v>0.2</v>
      </c>
      <c r="V523" s="129">
        <f>SUM(R523:R523)*M523</f>
        <v>0.4</v>
      </c>
      <c r="W523" s="186">
        <f t="shared" si="224"/>
        <v>0.4</v>
      </c>
      <c r="X523" s="100"/>
      <c r="Y523" s="101"/>
      <c r="Z523" s="102"/>
      <c r="AA523" s="103"/>
      <c r="AB523" s="104"/>
      <c r="AC523" s="105"/>
      <c r="AD523" s="679"/>
      <c r="AE523" s="76"/>
      <c r="AF523" s="77" t="str">
        <f t="shared" ref="AF523" si="274">+IF(P524&gt;P523,"SUPERADA",IF(T524=T523,"EQUILIBRADA",IF(T524&lt;T523,"PARA MEJORAR")))</f>
        <v>EQUILIBRADA</v>
      </c>
      <c r="AG523" s="109"/>
      <c r="AH523" s="109"/>
      <c r="AI523" s="109"/>
      <c r="AJ523" s="680"/>
      <c r="AK523" s="124"/>
      <c r="AP523" s="126"/>
      <c r="AQ523" s="104"/>
      <c r="AS523" s="80" t="str">
        <f t="shared" si="272"/>
        <v>MAL</v>
      </c>
    </row>
    <row r="524" spans="1:45" ht="30" customHeight="1" thickBot="1" x14ac:dyDescent="0.35">
      <c r="A524" s="81"/>
      <c r="B524" s="667"/>
      <c r="C524" s="706"/>
      <c r="D524" s="715"/>
      <c r="E524" s="670"/>
      <c r="F524" s="671"/>
      <c r="G524" s="708"/>
      <c r="H524" s="673"/>
      <c r="I524" s="709"/>
      <c r="J524" s="709"/>
      <c r="K524" s="676"/>
      <c r="L524" s="677"/>
      <c r="M524" s="678"/>
      <c r="N524" s="93" t="s">
        <v>52</v>
      </c>
      <c r="O524" s="95">
        <v>0</v>
      </c>
      <c r="P524" s="95">
        <v>0.2</v>
      </c>
      <c r="Q524" s="95">
        <v>0</v>
      </c>
      <c r="R524" s="96">
        <v>0</v>
      </c>
      <c r="S524" s="97">
        <f>SUM(O524:O524)*M523</f>
        <v>0</v>
      </c>
      <c r="T524" s="98">
        <f>SUM(P524:P524)*M523</f>
        <v>8.0000000000000016E-2</v>
      </c>
      <c r="U524" s="98">
        <f>SUM(Q524:Q524)*M523</f>
        <v>0</v>
      </c>
      <c r="V524" s="98">
        <f>SUM(R524:R524)*M523</f>
        <v>0</v>
      </c>
      <c r="W524" s="160">
        <f t="shared" si="224"/>
        <v>8.0000000000000016E-2</v>
      </c>
      <c r="X524" s="100"/>
      <c r="Y524" s="101"/>
      <c r="Z524" s="102"/>
      <c r="AA524" s="103"/>
      <c r="AB524" s="104"/>
      <c r="AC524" s="105"/>
      <c r="AD524" s="679"/>
      <c r="AE524" s="107"/>
      <c r="AF524" s="108"/>
      <c r="AG524" s="109"/>
      <c r="AH524" s="109"/>
      <c r="AI524" s="109"/>
      <c r="AJ524" s="680"/>
      <c r="AK524" s="124"/>
      <c r="AP524" s="126"/>
      <c r="AQ524" s="104"/>
      <c r="AS524" s="114" t="str">
        <f t="shared" si="272"/>
        <v>OK</v>
      </c>
    </row>
    <row r="525" spans="1:45" ht="30" customHeight="1" x14ac:dyDescent="0.3">
      <c r="A525" s="81"/>
      <c r="B525" s="667"/>
      <c r="C525" s="706"/>
      <c r="D525" s="715"/>
      <c r="E525" s="670"/>
      <c r="F525" s="671"/>
      <c r="G525" s="708"/>
      <c r="H525" s="673"/>
      <c r="I525" s="709"/>
      <c r="J525" s="709"/>
      <c r="K525" s="676"/>
      <c r="L525" s="681" t="s">
        <v>622</v>
      </c>
      <c r="M525" s="682">
        <v>0.2</v>
      </c>
      <c r="N525" s="127" t="s">
        <v>46</v>
      </c>
      <c r="O525" s="240">
        <v>0</v>
      </c>
      <c r="P525" s="184">
        <v>0</v>
      </c>
      <c r="Q525" s="184">
        <v>0.4</v>
      </c>
      <c r="R525" s="185">
        <v>1</v>
      </c>
      <c r="S525" s="128">
        <f>SUM(O525:O525)*M525</f>
        <v>0</v>
      </c>
      <c r="T525" s="129">
        <f>SUM(P525:P525)*M525</f>
        <v>0</v>
      </c>
      <c r="U525" s="129">
        <f>SUM(Q525:Q525)*M525</f>
        <v>8.0000000000000016E-2</v>
      </c>
      <c r="V525" s="129">
        <f>SUM(R525:R525)*M525</f>
        <v>0.2</v>
      </c>
      <c r="W525" s="186">
        <f t="shared" si="224"/>
        <v>0.2</v>
      </c>
      <c r="X525" s="100"/>
      <c r="Y525" s="101"/>
      <c r="Z525" s="102"/>
      <c r="AA525" s="103"/>
      <c r="AB525" s="104"/>
      <c r="AC525" s="105"/>
      <c r="AD525" s="679"/>
      <c r="AE525" s="76"/>
      <c r="AF525" s="77" t="str">
        <f t="shared" ref="AF525" si="275">+IF(P526&gt;P525,"SUPERADA",IF(T526=T525,"EQUILIBRADA",IF(T526&lt;T525,"PARA MEJORAR")))</f>
        <v>EQUILIBRADA</v>
      </c>
      <c r="AG525" s="109"/>
      <c r="AH525" s="109"/>
      <c r="AI525" s="109"/>
      <c r="AJ525" s="680"/>
      <c r="AK525" s="124"/>
      <c r="AP525" s="126"/>
      <c r="AQ525" s="104"/>
      <c r="AS525" s="80" t="str">
        <f t="shared" si="272"/>
        <v>MAL</v>
      </c>
    </row>
    <row r="526" spans="1:45" ht="30" customHeight="1" thickBot="1" x14ac:dyDescent="0.35">
      <c r="A526" s="81"/>
      <c r="B526" s="667"/>
      <c r="C526" s="710"/>
      <c r="D526" s="716"/>
      <c r="E526" s="697"/>
      <c r="F526" s="698"/>
      <c r="G526" s="712"/>
      <c r="H526" s="688"/>
      <c r="I526" s="713"/>
      <c r="J526" s="713"/>
      <c r="K526" s="690"/>
      <c r="L526" s="691"/>
      <c r="M526" s="692"/>
      <c r="N526" s="137" t="s">
        <v>52</v>
      </c>
      <c r="O526" s="250">
        <v>0</v>
      </c>
      <c r="P526" s="139">
        <v>0</v>
      </c>
      <c r="Q526" s="139">
        <v>0</v>
      </c>
      <c r="R526" s="140">
        <v>0</v>
      </c>
      <c r="S526" s="141">
        <f>SUM(O526:O526)*M525</f>
        <v>0</v>
      </c>
      <c r="T526" s="142">
        <f>SUM(P526:P526)*M525</f>
        <v>0</v>
      </c>
      <c r="U526" s="142">
        <f>SUM(Q526:Q526)*M525</f>
        <v>0</v>
      </c>
      <c r="V526" s="142">
        <f>SUM(R526:R526)*M525</f>
        <v>0</v>
      </c>
      <c r="W526" s="169">
        <f t="shared" si="224"/>
        <v>0</v>
      </c>
      <c r="X526" s="144"/>
      <c r="Y526" s="145"/>
      <c r="Z526" s="146"/>
      <c r="AA526" s="147"/>
      <c r="AB526" s="148"/>
      <c r="AC526" s="105"/>
      <c r="AD526" s="679"/>
      <c r="AE526" s="107"/>
      <c r="AF526" s="108"/>
      <c r="AG526" s="150"/>
      <c r="AH526" s="150"/>
      <c r="AI526" s="109"/>
      <c r="AJ526" s="680"/>
      <c r="AK526" s="124"/>
      <c r="AP526" s="126"/>
      <c r="AQ526" s="148"/>
      <c r="AS526" s="114" t="str">
        <f t="shared" si="272"/>
        <v>OK</v>
      </c>
    </row>
    <row r="527" spans="1:45" ht="50.1" customHeight="1" x14ac:dyDescent="0.3">
      <c r="A527" s="81"/>
      <c r="B527" s="667"/>
      <c r="C527" s="702">
        <v>35</v>
      </c>
      <c r="D527" s="703" t="s">
        <v>623</v>
      </c>
      <c r="E527" s="656">
        <v>39</v>
      </c>
      <c r="F527" s="657" t="s">
        <v>624</v>
      </c>
      <c r="G527" s="704" t="s">
        <v>625</v>
      </c>
      <c r="H527" s="659">
        <v>73</v>
      </c>
      <c r="I527" s="705" t="s">
        <v>626</v>
      </c>
      <c r="J527" s="705" t="s">
        <v>569</v>
      </c>
      <c r="K527" s="662">
        <v>0.32</v>
      </c>
      <c r="L527" s="663" t="s">
        <v>627</v>
      </c>
      <c r="M527" s="664">
        <v>0.2</v>
      </c>
      <c r="N527" s="62" t="s">
        <v>46</v>
      </c>
      <c r="O527" s="64">
        <v>1</v>
      </c>
      <c r="P527" s="64">
        <v>1</v>
      </c>
      <c r="Q527" s="64">
        <v>1</v>
      </c>
      <c r="R527" s="65">
        <v>1</v>
      </c>
      <c r="S527" s="66">
        <f>SUM(O527:O527)*M527</f>
        <v>0.2</v>
      </c>
      <c r="T527" s="67">
        <f>SUM(P527:P527)*M527</f>
        <v>0.2</v>
      </c>
      <c r="U527" s="67">
        <f>SUM(Q527:Q527)*M527</f>
        <v>0.2</v>
      </c>
      <c r="V527" s="67">
        <f>SUM(R527:R527)*M527</f>
        <v>0.2</v>
      </c>
      <c r="W527" s="155">
        <f t="shared" si="224"/>
        <v>0.2</v>
      </c>
      <c r="X527" s="69">
        <f>+S528+S530+S534+S532</f>
        <v>0.22000000000000003</v>
      </c>
      <c r="Y527" s="70">
        <f>+T528+T530+T534+T532</f>
        <v>0.32000000000000006</v>
      </c>
      <c r="Z527" s="71">
        <f>+U528+U530+U534+U532</f>
        <v>0</v>
      </c>
      <c r="AA527" s="72">
        <f>+V528+V530+V534+V532</f>
        <v>0</v>
      </c>
      <c r="AB527" s="73">
        <f>+AA528+AA530+AA534</f>
        <v>0</v>
      </c>
      <c r="AC527" s="105"/>
      <c r="AD527" s="679"/>
      <c r="AE527" s="76"/>
      <c r="AF527" s="77" t="str">
        <f t="shared" ref="AF527" si="276">+IF(P528&gt;P527,"SUPERADA",IF(T528=T527,"EQUILIBRADA",IF(T528&lt;T527,"PARA MEJORAR")))</f>
        <v>EQUILIBRADA</v>
      </c>
      <c r="AG527" s="77" t="str">
        <f>IF(COUNTIF(AF527:AF534,"PARA MEJORAR")&gt;=1,"PARA MEJORAR","BIEN")</f>
        <v>BIEN</v>
      </c>
      <c r="AH527" s="77" t="str">
        <f>IF(COUNTIF(AG527:AG534,"PARA MEJORAR")&gt;=1,"PARA MEJORAR","BIEN")</f>
        <v>BIEN</v>
      </c>
      <c r="AI527" s="109"/>
      <c r="AJ527" s="680"/>
      <c r="AK527" s="111"/>
      <c r="AL527" s="112"/>
      <c r="AM527" s="112"/>
      <c r="AN527" s="112"/>
      <c r="AO527" s="112"/>
      <c r="AP527" s="113"/>
      <c r="AQ527" s="73"/>
      <c r="AS527" s="80" t="str">
        <f t="shared" si="272"/>
        <v>OK</v>
      </c>
    </row>
    <row r="528" spans="1:45" ht="50.1" customHeight="1" thickBot="1" x14ac:dyDescent="0.35">
      <c r="A528" s="81"/>
      <c r="B528" s="667"/>
      <c r="C528" s="706"/>
      <c r="D528" s="707"/>
      <c r="E528" s="670"/>
      <c r="F528" s="671"/>
      <c r="G528" s="708"/>
      <c r="H528" s="673"/>
      <c r="I528" s="709"/>
      <c r="J528" s="709"/>
      <c r="K528" s="676"/>
      <c r="L528" s="677"/>
      <c r="M528" s="678"/>
      <c r="N528" s="93" t="s">
        <v>52</v>
      </c>
      <c r="O528" s="95">
        <v>1</v>
      </c>
      <c r="P528" s="95">
        <v>1</v>
      </c>
      <c r="Q528" s="95">
        <v>0</v>
      </c>
      <c r="R528" s="96">
        <v>0</v>
      </c>
      <c r="S528" s="97">
        <f>SUM(O528:O528)*M527</f>
        <v>0.2</v>
      </c>
      <c r="T528" s="98">
        <f>SUM(P528:P528)*M527</f>
        <v>0.2</v>
      </c>
      <c r="U528" s="98">
        <f>SUM(Q528:Q528)*M527</f>
        <v>0</v>
      </c>
      <c r="V528" s="98">
        <f>SUM(R528:R528)*M527</f>
        <v>0</v>
      </c>
      <c r="W528" s="160">
        <f t="shared" si="224"/>
        <v>0.2</v>
      </c>
      <c r="X528" s="100"/>
      <c r="Y528" s="101"/>
      <c r="Z528" s="102"/>
      <c r="AA528" s="103"/>
      <c r="AB528" s="104"/>
      <c r="AC528" s="105"/>
      <c r="AD528" s="679"/>
      <c r="AE528" s="107"/>
      <c r="AF528" s="108"/>
      <c r="AG528" s="109"/>
      <c r="AH528" s="109"/>
      <c r="AI528" s="109"/>
      <c r="AJ528" s="680"/>
      <c r="AK528" s="124"/>
      <c r="AP528" s="126"/>
      <c r="AQ528" s="104"/>
      <c r="AS528" s="114" t="str">
        <f t="shared" si="272"/>
        <v>OK</v>
      </c>
    </row>
    <row r="529" spans="1:45" ht="39.950000000000003" customHeight="1" x14ac:dyDescent="0.3">
      <c r="A529" s="81"/>
      <c r="B529" s="667"/>
      <c r="C529" s="706"/>
      <c r="D529" s="707"/>
      <c r="E529" s="670"/>
      <c r="F529" s="671"/>
      <c r="G529" s="708"/>
      <c r="H529" s="673"/>
      <c r="I529" s="709"/>
      <c r="J529" s="709"/>
      <c r="K529" s="676"/>
      <c r="L529" s="681" t="s">
        <v>628</v>
      </c>
      <c r="M529" s="682">
        <v>0.4</v>
      </c>
      <c r="N529" s="127" t="s">
        <v>46</v>
      </c>
      <c r="O529" s="240">
        <v>0</v>
      </c>
      <c r="P529" s="184">
        <v>0.2</v>
      </c>
      <c r="Q529" s="184">
        <v>1</v>
      </c>
      <c r="R529" s="185">
        <v>1</v>
      </c>
      <c r="S529" s="128">
        <f>SUM(O529:O529)*M529</f>
        <v>0</v>
      </c>
      <c r="T529" s="129">
        <f>SUM(P529:P529)*M529</f>
        <v>8.0000000000000016E-2</v>
      </c>
      <c r="U529" s="129">
        <f>SUM(Q529:Q529)*M529</f>
        <v>0.4</v>
      </c>
      <c r="V529" s="129">
        <f>SUM(R529:R529)*M529</f>
        <v>0.4</v>
      </c>
      <c r="W529" s="186">
        <f t="shared" si="224"/>
        <v>0.4</v>
      </c>
      <c r="X529" s="100"/>
      <c r="Y529" s="101"/>
      <c r="Z529" s="102"/>
      <c r="AA529" s="103"/>
      <c r="AB529" s="104"/>
      <c r="AC529" s="105"/>
      <c r="AD529" s="679"/>
      <c r="AE529" s="76"/>
      <c r="AF529" s="77" t="str">
        <f t="shared" ref="AF529" si="277">+IF(P530&gt;P529,"SUPERADA",IF(T530=T529,"EQUILIBRADA",IF(T530&lt;T529,"PARA MEJORAR")))</f>
        <v>EQUILIBRADA</v>
      </c>
      <c r="AG529" s="109"/>
      <c r="AH529" s="109"/>
      <c r="AI529" s="109"/>
      <c r="AJ529" s="680"/>
      <c r="AK529" s="124"/>
      <c r="AP529" s="126"/>
      <c r="AQ529" s="104"/>
      <c r="AS529" s="80" t="str">
        <f t="shared" si="272"/>
        <v>MAL</v>
      </c>
    </row>
    <row r="530" spans="1:45" ht="39.950000000000003" customHeight="1" thickBot="1" x14ac:dyDescent="0.35">
      <c r="A530" s="81"/>
      <c r="B530" s="667"/>
      <c r="C530" s="706"/>
      <c r="D530" s="707"/>
      <c r="E530" s="670"/>
      <c r="F530" s="671"/>
      <c r="G530" s="708"/>
      <c r="H530" s="673"/>
      <c r="I530" s="709"/>
      <c r="J530" s="709"/>
      <c r="K530" s="676"/>
      <c r="L530" s="677"/>
      <c r="M530" s="678"/>
      <c r="N530" s="93" t="s">
        <v>52</v>
      </c>
      <c r="O530" s="95">
        <v>0</v>
      </c>
      <c r="P530" s="95">
        <v>0.2</v>
      </c>
      <c r="Q530" s="95">
        <v>0</v>
      </c>
      <c r="R530" s="96">
        <v>0</v>
      </c>
      <c r="S530" s="97">
        <f>SUM(O530:O530)*M529</f>
        <v>0</v>
      </c>
      <c r="T530" s="98">
        <f>SUM(P530:P530)*M529</f>
        <v>8.0000000000000016E-2</v>
      </c>
      <c r="U530" s="98">
        <f>SUM(Q530:Q530)*M529</f>
        <v>0</v>
      </c>
      <c r="V530" s="98">
        <f>SUM(R530:R530)*M529</f>
        <v>0</v>
      </c>
      <c r="W530" s="160">
        <f t="shared" ref="W530:W621" si="278">MAX(S530:V530)</f>
        <v>8.0000000000000016E-2</v>
      </c>
      <c r="X530" s="100"/>
      <c r="Y530" s="101"/>
      <c r="Z530" s="102"/>
      <c r="AA530" s="103"/>
      <c r="AB530" s="104"/>
      <c r="AC530" s="105"/>
      <c r="AD530" s="679"/>
      <c r="AE530" s="107"/>
      <c r="AF530" s="108"/>
      <c r="AG530" s="109"/>
      <c r="AH530" s="109"/>
      <c r="AI530" s="109"/>
      <c r="AJ530" s="680"/>
      <c r="AK530" s="124"/>
      <c r="AP530" s="126"/>
      <c r="AQ530" s="104"/>
      <c r="AS530" s="114" t="str">
        <f t="shared" si="272"/>
        <v>OK</v>
      </c>
    </row>
    <row r="531" spans="1:45" ht="50.1" customHeight="1" x14ac:dyDescent="0.3">
      <c r="A531" s="81"/>
      <c r="B531" s="667"/>
      <c r="C531" s="706"/>
      <c r="D531" s="707"/>
      <c r="E531" s="670"/>
      <c r="F531" s="671"/>
      <c r="G531" s="708"/>
      <c r="H531" s="673"/>
      <c r="I531" s="709"/>
      <c r="J531" s="709"/>
      <c r="K531" s="676"/>
      <c r="L531" s="681" t="s">
        <v>629</v>
      </c>
      <c r="M531" s="682">
        <v>0.2</v>
      </c>
      <c r="N531" s="127" t="s">
        <v>46</v>
      </c>
      <c r="O531" s="240">
        <v>0</v>
      </c>
      <c r="P531" s="184">
        <v>0</v>
      </c>
      <c r="Q531" s="184">
        <v>0.1</v>
      </c>
      <c r="R531" s="185">
        <v>1</v>
      </c>
      <c r="S531" s="128">
        <f>SUM(O531:O531)*M531</f>
        <v>0</v>
      </c>
      <c r="T531" s="129">
        <f>SUM(P531:P531)*M531</f>
        <v>0</v>
      </c>
      <c r="U531" s="129">
        <f>SUM(Q531:Q531)*M531</f>
        <v>2.0000000000000004E-2</v>
      </c>
      <c r="V531" s="129">
        <f>SUM(R531:R531)*M531</f>
        <v>0.2</v>
      </c>
      <c r="W531" s="186">
        <f>MAX(S531:V531)</f>
        <v>0.2</v>
      </c>
      <c r="X531" s="100"/>
      <c r="Y531" s="101"/>
      <c r="Z531" s="102"/>
      <c r="AA531" s="103"/>
      <c r="AB531" s="104"/>
      <c r="AC531" s="105"/>
      <c r="AD531" s="679"/>
      <c r="AE531" s="76"/>
      <c r="AF531" s="77" t="str">
        <f t="shared" ref="AF531" si="279">+IF(P532&gt;P531,"SUPERADA",IF(T532=T531,"EQUILIBRADA",IF(T532&lt;T531,"PARA MEJORAR")))</f>
        <v>EQUILIBRADA</v>
      </c>
      <c r="AG531" s="109"/>
      <c r="AH531" s="109"/>
      <c r="AI531" s="109"/>
      <c r="AJ531" s="680"/>
      <c r="AK531" s="124"/>
      <c r="AP531" s="126"/>
      <c r="AQ531" s="104"/>
      <c r="AS531" s="80" t="str">
        <f t="shared" si="272"/>
        <v>MAL</v>
      </c>
    </row>
    <row r="532" spans="1:45" ht="50.1" customHeight="1" thickBot="1" x14ac:dyDescent="0.35">
      <c r="A532" s="81"/>
      <c r="B532" s="667"/>
      <c r="C532" s="706"/>
      <c r="D532" s="707"/>
      <c r="E532" s="670"/>
      <c r="F532" s="671"/>
      <c r="G532" s="708"/>
      <c r="H532" s="673"/>
      <c r="I532" s="709"/>
      <c r="J532" s="709"/>
      <c r="K532" s="676"/>
      <c r="L532" s="677"/>
      <c r="M532" s="678"/>
      <c r="N532" s="93" t="s">
        <v>52</v>
      </c>
      <c r="O532" s="95">
        <v>0</v>
      </c>
      <c r="P532" s="95">
        <v>0</v>
      </c>
      <c r="Q532" s="95">
        <v>0</v>
      </c>
      <c r="R532" s="96">
        <v>0</v>
      </c>
      <c r="S532" s="97">
        <f>SUM(O532:O532)*M531</f>
        <v>0</v>
      </c>
      <c r="T532" s="98">
        <f>SUM(P532:P532)*M531</f>
        <v>0</v>
      </c>
      <c r="U532" s="98">
        <f>SUM(Q532:Q532)*M531</f>
        <v>0</v>
      </c>
      <c r="V532" s="98">
        <f>SUM(R532:R532)*M531</f>
        <v>0</v>
      </c>
      <c r="W532" s="160">
        <f>MAX(S532:V532)</f>
        <v>0</v>
      </c>
      <c r="X532" s="100"/>
      <c r="Y532" s="101"/>
      <c r="Z532" s="102"/>
      <c r="AA532" s="103"/>
      <c r="AB532" s="104"/>
      <c r="AC532" s="105"/>
      <c r="AD532" s="679"/>
      <c r="AE532" s="107"/>
      <c r="AF532" s="108"/>
      <c r="AG532" s="109"/>
      <c r="AH532" s="109"/>
      <c r="AI532" s="109"/>
      <c r="AJ532" s="680"/>
      <c r="AK532" s="124"/>
      <c r="AP532" s="126"/>
      <c r="AQ532" s="104"/>
      <c r="AS532" s="114" t="str">
        <f t="shared" si="272"/>
        <v>OK</v>
      </c>
    </row>
    <row r="533" spans="1:45" ht="30" customHeight="1" x14ac:dyDescent="0.3">
      <c r="A533" s="81"/>
      <c r="B533" s="667"/>
      <c r="C533" s="706"/>
      <c r="D533" s="707"/>
      <c r="E533" s="670"/>
      <c r="F533" s="671"/>
      <c r="G533" s="708"/>
      <c r="H533" s="673"/>
      <c r="I533" s="709"/>
      <c r="J533" s="709"/>
      <c r="K533" s="676"/>
      <c r="L533" s="681" t="s">
        <v>630</v>
      </c>
      <c r="M533" s="682">
        <v>0.2</v>
      </c>
      <c r="N533" s="127" t="s">
        <v>46</v>
      </c>
      <c r="O533" s="240">
        <v>0.1</v>
      </c>
      <c r="P533" s="184">
        <v>0.2</v>
      </c>
      <c r="Q533" s="184">
        <v>0.5</v>
      </c>
      <c r="R533" s="185">
        <v>1</v>
      </c>
      <c r="S533" s="128">
        <f>SUM(O533:O533)*M533</f>
        <v>2.0000000000000004E-2</v>
      </c>
      <c r="T533" s="129">
        <f>SUM(P533:P533)*M533</f>
        <v>4.0000000000000008E-2</v>
      </c>
      <c r="U533" s="129">
        <f>SUM(Q533:Q533)*M533</f>
        <v>0.1</v>
      </c>
      <c r="V533" s="129">
        <f>SUM(R533:R533)*M533</f>
        <v>0.2</v>
      </c>
      <c r="W533" s="186">
        <f t="shared" si="278"/>
        <v>0.2</v>
      </c>
      <c r="X533" s="100"/>
      <c r="Y533" s="101"/>
      <c r="Z533" s="102"/>
      <c r="AA533" s="103"/>
      <c r="AB533" s="104"/>
      <c r="AC533" s="105"/>
      <c r="AD533" s="679"/>
      <c r="AE533" s="76"/>
      <c r="AF533" s="77" t="str">
        <f t="shared" ref="AF533" si="280">+IF(P534&gt;P533,"SUPERADA",IF(T534=T533,"EQUILIBRADA",IF(T534&lt;T533,"PARA MEJORAR")))</f>
        <v>EQUILIBRADA</v>
      </c>
      <c r="AG533" s="109"/>
      <c r="AH533" s="109"/>
      <c r="AI533" s="109"/>
      <c r="AJ533" s="680"/>
      <c r="AK533" s="124"/>
      <c r="AP533" s="126"/>
      <c r="AQ533" s="104"/>
      <c r="AS533" s="80" t="str">
        <f t="shared" si="272"/>
        <v>MAL</v>
      </c>
    </row>
    <row r="534" spans="1:45" ht="30" customHeight="1" thickBot="1" x14ac:dyDescent="0.35">
      <c r="A534" s="81"/>
      <c r="B534" s="667"/>
      <c r="C534" s="710"/>
      <c r="D534" s="711"/>
      <c r="E534" s="697"/>
      <c r="F534" s="698"/>
      <c r="G534" s="712"/>
      <c r="H534" s="688"/>
      <c r="I534" s="713"/>
      <c r="J534" s="713"/>
      <c r="K534" s="690"/>
      <c r="L534" s="691"/>
      <c r="M534" s="692"/>
      <c r="N534" s="137" t="s">
        <v>52</v>
      </c>
      <c r="O534" s="139">
        <v>0.1</v>
      </c>
      <c r="P534" s="139">
        <v>0.2</v>
      </c>
      <c r="Q534" s="139">
        <v>0</v>
      </c>
      <c r="R534" s="140">
        <v>0</v>
      </c>
      <c r="S534" s="141">
        <f>SUM(O534:O534)*M533</f>
        <v>2.0000000000000004E-2</v>
      </c>
      <c r="T534" s="142">
        <f>SUM(P534:P534)*M533</f>
        <v>4.0000000000000008E-2</v>
      </c>
      <c r="U534" s="142">
        <f>SUM(Q534:Q534)*M533</f>
        <v>0</v>
      </c>
      <c r="V534" s="142">
        <f>SUM(R534:R534)*M533</f>
        <v>0</v>
      </c>
      <c r="W534" s="169">
        <f t="shared" si="278"/>
        <v>4.0000000000000008E-2</v>
      </c>
      <c r="X534" s="144"/>
      <c r="Y534" s="145"/>
      <c r="Z534" s="146"/>
      <c r="AA534" s="147"/>
      <c r="AB534" s="148"/>
      <c r="AC534" s="105"/>
      <c r="AD534" s="679"/>
      <c r="AE534" s="107"/>
      <c r="AF534" s="108"/>
      <c r="AG534" s="150"/>
      <c r="AH534" s="150"/>
      <c r="AI534" s="109"/>
      <c r="AJ534" s="680"/>
      <c r="AK534" s="124"/>
      <c r="AP534" s="126"/>
      <c r="AQ534" s="148"/>
      <c r="AS534" s="114" t="str">
        <f t="shared" si="272"/>
        <v>OK</v>
      </c>
    </row>
    <row r="535" spans="1:45" ht="39.950000000000003" customHeight="1" x14ac:dyDescent="0.3">
      <c r="A535" s="81"/>
      <c r="B535" s="667"/>
      <c r="C535" s="702">
        <v>36</v>
      </c>
      <c r="D535" s="703" t="s">
        <v>631</v>
      </c>
      <c r="E535" s="656">
        <v>40</v>
      </c>
      <c r="F535" s="657" t="s">
        <v>632</v>
      </c>
      <c r="G535" s="704" t="s">
        <v>633</v>
      </c>
      <c r="H535" s="659">
        <v>74</v>
      </c>
      <c r="I535" s="705" t="s">
        <v>634</v>
      </c>
      <c r="J535" s="705" t="s">
        <v>569</v>
      </c>
      <c r="K535" s="662">
        <v>0.3</v>
      </c>
      <c r="L535" s="663" t="s">
        <v>635</v>
      </c>
      <c r="M535" s="664">
        <v>0.3</v>
      </c>
      <c r="N535" s="62" t="s">
        <v>46</v>
      </c>
      <c r="O535" s="64">
        <v>0</v>
      </c>
      <c r="P535" s="64">
        <v>1</v>
      </c>
      <c r="Q535" s="64">
        <v>1</v>
      </c>
      <c r="R535" s="65">
        <v>1</v>
      </c>
      <c r="S535" s="66">
        <f>SUM(O535:O535)*M535</f>
        <v>0</v>
      </c>
      <c r="T535" s="67">
        <f>SUM(P535:P535)*M535</f>
        <v>0.3</v>
      </c>
      <c r="U535" s="67">
        <f>SUM(Q535:Q535)*M535</f>
        <v>0.3</v>
      </c>
      <c r="V535" s="67">
        <f>SUM(R535:R535)*M535</f>
        <v>0.3</v>
      </c>
      <c r="W535" s="155">
        <f t="shared" si="278"/>
        <v>0.3</v>
      </c>
      <c r="X535" s="69">
        <f>+S536+S538</f>
        <v>0</v>
      </c>
      <c r="Y535" s="70">
        <f>+T536+T538</f>
        <v>0.3</v>
      </c>
      <c r="Z535" s="71">
        <f>+U536+U538</f>
        <v>0</v>
      </c>
      <c r="AA535" s="72">
        <f>+V536+V538</f>
        <v>0</v>
      </c>
      <c r="AB535" s="73">
        <f>+AA536+AA538</f>
        <v>0</v>
      </c>
      <c r="AC535" s="105"/>
      <c r="AD535" s="679"/>
      <c r="AE535" s="76"/>
      <c r="AF535" s="77" t="str">
        <f t="shared" ref="AF535" si="281">+IF(P536&gt;P535,"SUPERADA",IF(T536=T535,"EQUILIBRADA",IF(T536&lt;T535,"PARA MEJORAR")))</f>
        <v>EQUILIBRADA</v>
      </c>
      <c r="AG535" s="77" t="str">
        <f>IF(COUNTIF(AF535:AF538,"PARA MEJORAR")&gt;=1,"PARA MEJORAR","BIEN")</f>
        <v>BIEN</v>
      </c>
      <c r="AH535" s="77" t="str">
        <f>IF(COUNTIF(AG535:AG538,"PARA MEJORAR")&gt;=1,"PARA MEJORAR","BIEN")</f>
        <v>BIEN</v>
      </c>
      <c r="AI535" s="109"/>
      <c r="AJ535" s="680"/>
      <c r="AK535" s="111"/>
      <c r="AL535" s="112"/>
      <c r="AM535" s="112"/>
      <c r="AN535" s="112"/>
      <c r="AO535" s="112"/>
      <c r="AP535" s="113"/>
      <c r="AQ535" s="73"/>
      <c r="AS535" s="80" t="str">
        <f t="shared" si="272"/>
        <v>OK</v>
      </c>
    </row>
    <row r="536" spans="1:45" ht="39.950000000000003" customHeight="1" thickBot="1" x14ac:dyDescent="0.35">
      <c r="A536" s="81"/>
      <c r="B536" s="667"/>
      <c r="C536" s="706"/>
      <c r="D536" s="707"/>
      <c r="E536" s="670"/>
      <c r="F536" s="671"/>
      <c r="G536" s="708"/>
      <c r="H536" s="673"/>
      <c r="I536" s="709"/>
      <c r="J536" s="709"/>
      <c r="K536" s="676"/>
      <c r="L536" s="677"/>
      <c r="M536" s="678"/>
      <c r="N536" s="93" t="s">
        <v>52</v>
      </c>
      <c r="O536" s="95">
        <v>0</v>
      </c>
      <c r="P536" s="95">
        <v>1</v>
      </c>
      <c r="Q536" s="95">
        <v>0</v>
      </c>
      <c r="R536" s="96">
        <v>0</v>
      </c>
      <c r="S536" s="97">
        <f>SUM(O536:O536)*M535</f>
        <v>0</v>
      </c>
      <c r="T536" s="98">
        <f>SUM(P536:P536)*M535</f>
        <v>0.3</v>
      </c>
      <c r="U536" s="98">
        <f>SUM(Q536:Q536)*M535</f>
        <v>0</v>
      </c>
      <c r="V536" s="98">
        <f>SUM(R536:R536)*M535</f>
        <v>0</v>
      </c>
      <c r="W536" s="160">
        <f t="shared" si="278"/>
        <v>0.3</v>
      </c>
      <c r="X536" s="100"/>
      <c r="Y536" s="101"/>
      <c r="Z536" s="102"/>
      <c r="AA536" s="103"/>
      <c r="AB536" s="104"/>
      <c r="AC536" s="105"/>
      <c r="AD536" s="679"/>
      <c r="AE536" s="107"/>
      <c r="AF536" s="108"/>
      <c r="AG536" s="109"/>
      <c r="AH536" s="109"/>
      <c r="AI536" s="109"/>
      <c r="AJ536" s="680"/>
      <c r="AK536" s="124"/>
      <c r="AP536" s="126"/>
      <c r="AQ536" s="104"/>
      <c r="AS536" s="114" t="str">
        <f t="shared" si="272"/>
        <v>OK</v>
      </c>
    </row>
    <row r="537" spans="1:45" ht="30" customHeight="1" x14ac:dyDescent="0.3">
      <c r="A537" s="81"/>
      <c r="B537" s="667"/>
      <c r="C537" s="706"/>
      <c r="D537" s="707"/>
      <c r="E537" s="670"/>
      <c r="F537" s="671"/>
      <c r="G537" s="708"/>
      <c r="H537" s="673"/>
      <c r="I537" s="709"/>
      <c r="J537" s="709"/>
      <c r="K537" s="676"/>
      <c r="L537" s="681" t="s">
        <v>636</v>
      </c>
      <c r="M537" s="682">
        <v>0.7</v>
      </c>
      <c r="N537" s="127" t="s">
        <v>46</v>
      </c>
      <c r="O537" s="240">
        <v>0</v>
      </c>
      <c r="P537" s="184">
        <v>0</v>
      </c>
      <c r="Q537" s="184">
        <v>0.5</v>
      </c>
      <c r="R537" s="185">
        <v>1</v>
      </c>
      <c r="S537" s="128">
        <f>SUM(O537:O537)*M537</f>
        <v>0</v>
      </c>
      <c r="T537" s="129">
        <f>SUM(P537:P537)*M537</f>
        <v>0</v>
      </c>
      <c r="U537" s="129">
        <f>SUM(Q537:Q537)*M537</f>
        <v>0.35</v>
      </c>
      <c r="V537" s="129">
        <f>SUM(R537:R537)*M537</f>
        <v>0.7</v>
      </c>
      <c r="W537" s="186">
        <f t="shared" si="278"/>
        <v>0.7</v>
      </c>
      <c r="X537" s="100"/>
      <c r="Y537" s="101"/>
      <c r="Z537" s="102"/>
      <c r="AA537" s="103"/>
      <c r="AB537" s="104"/>
      <c r="AC537" s="105"/>
      <c r="AD537" s="679"/>
      <c r="AE537" s="76"/>
      <c r="AF537" s="77" t="str">
        <f t="shared" ref="AF537" si="282">+IF(P538&gt;P537,"SUPERADA",IF(T538=T537,"EQUILIBRADA",IF(T538&lt;T537,"PARA MEJORAR")))</f>
        <v>EQUILIBRADA</v>
      </c>
      <c r="AG537" s="109"/>
      <c r="AH537" s="109"/>
      <c r="AI537" s="109"/>
      <c r="AJ537" s="680"/>
      <c r="AK537" s="124"/>
      <c r="AP537" s="126"/>
      <c r="AQ537" s="104"/>
      <c r="AS537" s="80" t="str">
        <f t="shared" si="272"/>
        <v>MAL</v>
      </c>
    </row>
    <row r="538" spans="1:45" ht="30" customHeight="1" thickBot="1" x14ac:dyDescent="0.35">
      <c r="A538" s="81"/>
      <c r="B538" s="667"/>
      <c r="C538" s="710"/>
      <c r="D538" s="711"/>
      <c r="E538" s="697"/>
      <c r="F538" s="698"/>
      <c r="G538" s="712"/>
      <c r="H538" s="688"/>
      <c r="I538" s="713"/>
      <c r="J538" s="713"/>
      <c r="K538" s="676"/>
      <c r="L538" s="691"/>
      <c r="M538" s="692"/>
      <c r="N538" s="137" t="s">
        <v>52</v>
      </c>
      <c r="O538" s="250">
        <v>0</v>
      </c>
      <c r="P538" s="139">
        <v>0</v>
      </c>
      <c r="Q538" s="139">
        <v>0</v>
      </c>
      <c r="R538" s="140">
        <v>0</v>
      </c>
      <c r="S538" s="141">
        <f>SUM(O538:O538)*M537</f>
        <v>0</v>
      </c>
      <c r="T538" s="142">
        <f>SUM(P538:P538)*M537</f>
        <v>0</v>
      </c>
      <c r="U538" s="142">
        <f>SUM(Q538:Q538)*M537</f>
        <v>0</v>
      </c>
      <c r="V538" s="142">
        <f>SUM(R538:R538)*M537</f>
        <v>0</v>
      </c>
      <c r="W538" s="169">
        <f t="shared" si="278"/>
        <v>0</v>
      </c>
      <c r="X538" s="144"/>
      <c r="Y538" s="145"/>
      <c r="Z538" s="146"/>
      <c r="AA538" s="147"/>
      <c r="AB538" s="148"/>
      <c r="AC538" s="105"/>
      <c r="AD538" s="701"/>
      <c r="AE538" s="107"/>
      <c r="AF538" s="108"/>
      <c r="AG538" s="150"/>
      <c r="AH538" s="150"/>
      <c r="AI538" s="109"/>
      <c r="AJ538" s="680"/>
      <c r="AK538" s="124"/>
      <c r="AP538" s="126"/>
      <c r="AQ538" s="148"/>
      <c r="AS538" s="114" t="str">
        <f t="shared" si="272"/>
        <v>OK</v>
      </c>
    </row>
    <row r="539" spans="1:45" ht="30" customHeight="1" x14ac:dyDescent="0.3">
      <c r="A539" s="81"/>
      <c r="B539" s="667"/>
      <c r="C539" s="717"/>
      <c r="D539" s="718"/>
      <c r="E539" s="656"/>
      <c r="F539" s="657"/>
      <c r="G539" s="719" t="s">
        <v>144</v>
      </c>
      <c r="H539" s="693">
        <v>75</v>
      </c>
      <c r="I539" s="720" t="s">
        <v>145</v>
      </c>
      <c r="J539" s="660" t="s">
        <v>146</v>
      </c>
      <c r="K539" s="721">
        <v>9.9000000000000005E-2</v>
      </c>
      <c r="L539" s="722" t="s">
        <v>194</v>
      </c>
      <c r="M539" s="664">
        <v>0.33</v>
      </c>
      <c r="N539" s="62" t="s">
        <v>46</v>
      </c>
      <c r="O539" s="223">
        <v>0</v>
      </c>
      <c r="P539" s="224">
        <v>1</v>
      </c>
      <c r="Q539" s="224">
        <v>1</v>
      </c>
      <c r="R539" s="225">
        <v>1</v>
      </c>
      <c r="S539" s="226">
        <f>SUM(O539:O539)*M539</f>
        <v>0</v>
      </c>
      <c r="T539" s="227">
        <f>SUM(P539:P539)*M539</f>
        <v>0.33</v>
      </c>
      <c r="U539" s="227">
        <f>SUM(Q539:Q539)*M539</f>
        <v>0.33</v>
      </c>
      <c r="V539" s="227">
        <f>SUM(R539:R539)*M539</f>
        <v>0.33</v>
      </c>
      <c r="W539" s="228">
        <f t="shared" si="278"/>
        <v>0.33</v>
      </c>
      <c r="X539" s="69">
        <f>+S540+S544</f>
        <v>0</v>
      </c>
      <c r="Y539" s="70">
        <f>+T540+T544</f>
        <v>9.9000000000000005E-2</v>
      </c>
      <c r="Z539" s="71">
        <f>+U540+U544</f>
        <v>0</v>
      </c>
      <c r="AA539" s="72">
        <f>+V540+V544</f>
        <v>0</v>
      </c>
      <c r="AB539" s="73">
        <f>+AA540+AA544</f>
        <v>0</v>
      </c>
      <c r="AC539" s="105"/>
      <c r="AD539" s="723" t="s">
        <v>637</v>
      </c>
      <c r="AE539" s="76"/>
      <c r="AF539" s="77" t="str">
        <f t="shared" ref="AF539" si="283">+IF(P540&gt;P539,"SUPERADA",IF(T540=T539,"EQUILIBRADA",IF(T540&lt;T539,"PARA MEJORAR")))</f>
        <v>PARA MEJORAR</v>
      </c>
      <c r="AG539" s="77" t="str">
        <f>IF(COUNTIF(AF539:AF544,"PARA MEJORAR")&gt;=1,"PARA MEJORAR","BIEN")</f>
        <v>PARA MEJORAR</v>
      </c>
      <c r="AH539" s="77" t="str">
        <f>IF(COUNTIF(AG539:AG544,"PARA MEJORAR")&gt;=1,"PARA MEJORAR","BIEN")</f>
        <v>PARA MEJORAR</v>
      </c>
      <c r="AI539" s="109"/>
      <c r="AJ539" s="680"/>
      <c r="AK539" s="229"/>
      <c r="AL539" s="230"/>
      <c r="AM539" s="230"/>
      <c r="AN539" s="230"/>
      <c r="AO539" s="230"/>
      <c r="AP539" s="231"/>
      <c r="AQ539" s="73"/>
      <c r="AS539" s="80" t="str">
        <f t="shared" si="272"/>
        <v>OK</v>
      </c>
    </row>
    <row r="540" spans="1:45" ht="30" customHeight="1" thickBot="1" x14ac:dyDescent="0.35">
      <c r="A540" s="81"/>
      <c r="B540" s="667"/>
      <c r="C540" s="724"/>
      <c r="D540" s="725"/>
      <c r="E540" s="670"/>
      <c r="F540" s="671"/>
      <c r="G540" s="726"/>
      <c r="H540" s="694"/>
      <c r="I540" s="727"/>
      <c r="J540" s="674"/>
      <c r="K540" s="728"/>
      <c r="L540" s="729"/>
      <c r="M540" s="678"/>
      <c r="N540" s="93" t="s">
        <v>52</v>
      </c>
      <c r="O540" s="233">
        <v>0</v>
      </c>
      <c r="P540" s="234">
        <v>0.3</v>
      </c>
      <c r="Q540" s="234">
        <v>0</v>
      </c>
      <c r="R540" s="235">
        <v>0</v>
      </c>
      <c r="S540" s="236">
        <f>SUM(O540:O540)*M539</f>
        <v>0</v>
      </c>
      <c r="T540" s="237">
        <f>SUM(P540:P540)*M539</f>
        <v>9.9000000000000005E-2</v>
      </c>
      <c r="U540" s="237">
        <f>SUM(Q540:Q540)*M539</f>
        <v>0</v>
      </c>
      <c r="V540" s="237">
        <f>SUM(R540:R540)*M539</f>
        <v>0</v>
      </c>
      <c r="W540" s="238">
        <f t="shared" si="278"/>
        <v>9.9000000000000005E-2</v>
      </c>
      <c r="X540" s="100"/>
      <c r="Y540" s="101"/>
      <c r="Z540" s="102"/>
      <c r="AA540" s="103"/>
      <c r="AB540" s="104"/>
      <c r="AC540" s="105"/>
      <c r="AD540" s="730"/>
      <c r="AE540" s="107"/>
      <c r="AF540" s="108"/>
      <c r="AG540" s="109"/>
      <c r="AH540" s="109"/>
      <c r="AI540" s="109"/>
      <c r="AJ540" s="680"/>
      <c r="AK540" s="124"/>
      <c r="AP540" s="126"/>
      <c r="AQ540" s="104"/>
      <c r="AS540" s="114" t="str">
        <f t="shared" si="272"/>
        <v>OK</v>
      </c>
    </row>
    <row r="541" spans="1:45" ht="30" customHeight="1" x14ac:dyDescent="0.3">
      <c r="A541" s="81"/>
      <c r="B541" s="667"/>
      <c r="C541" s="724"/>
      <c r="D541" s="725"/>
      <c r="E541" s="670"/>
      <c r="F541" s="671"/>
      <c r="G541" s="726"/>
      <c r="H541" s="694"/>
      <c r="I541" s="727"/>
      <c r="J541" s="674"/>
      <c r="K541" s="728"/>
      <c r="L541" s="731" t="s">
        <v>149</v>
      </c>
      <c r="M541" s="682">
        <v>0.33</v>
      </c>
      <c r="N541" s="127" t="s">
        <v>46</v>
      </c>
      <c r="O541" s="239">
        <v>0</v>
      </c>
      <c r="P541" s="240">
        <v>0</v>
      </c>
      <c r="Q541" s="240">
        <v>1</v>
      </c>
      <c r="R541" s="241">
        <v>1</v>
      </c>
      <c r="S541" s="242">
        <f>SUM(O541:O541)*M541</f>
        <v>0</v>
      </c>
      <c r="T541" s="243">
        <f>SUM(P541:P541)*M541</f>
        <v>0</v>
      </c>
      <c r="U541" s="243">
        <f>SUM(Q541:Q541)*M541</f>
        <v>0.33</v>
      </c>
      <c r="V541" s="243">
        <f>SUM(R541:R541)*M541</f>
        <v>0.33</v>
      </c>
      <c r="W541" s="244">
        <f t="shared" si="278"/>
        <v>0.33</v>
      </c>
      <c r="X541" s="100"/>
      <c r="Y541" s="101"/>
      <c r="Z541" s="102"/>
      <c r="AA541" s="103"/>
      <c r="AB541" s="104"/>
      <c r="AC541" s="105"/>
      <c r="AD541" s="730"/>
      <c r="AE541" s="76"/>
      <c r="AF541" s="77" t="str">
        <f t="shared" ref="AF541" si="284">+IF(P542&gt;P541,"SUPERADA",IF(T542=T541,"EQUILIBRADA",IF(T542&lt;T541,"PARA MEJORAR")))</f>
        <v>EQUILIBRADA</v>
      </c>
      <c r="AG541" s="109"/>
      <c r="AH541" s="109"/>
      <c r="AI541" s="109"/>
      <c r="AJ541" s="680"/>
      <c r="AK541" s="124"/>
      <c r="AP541" s="126"/>
      <c r="AQ541" s="104"/>
      <c r="AS541" s="80" t="str">
        <f t="shared" si="272"/>
        <v>MAL</v>
      </c>
    </row>
    <row r="542" spans="1:45" ht="30" customHeight="1" thickBot="1" x14ac:dyDescent="0.35">
      <c r="A542" s="81"/>
      <c r="B542" s="667"/>
      <c r="C542" s="724"/>
      <c r="D542" s="725"/>
      <c r="E542" s="670"/>
      <c r="F542" s="671"/>
      <c r="G542" s="726"/>
      <c r="H542" s="694"/>
      <c r="I542" s="727"/>
      <c r="J542" s="674"/>
      <c r="K542" s="728"/>
      <c r="L542" s="729"/>
      <c r="M542" s="678"/>
      <c r="N542" s="245" t="s">
        <v>52</v>
      </c>
      <c r="O542" s="233">
        <v>0</v>
      </c>
      <c r="P542" s="234">
        <v>0</v>
      </c>
      <c r="Q542" s="234">
        <v>0</v>
      </c>
      <c r="R542" s="235">
        <v>0</v>
      </c>
      <c r="S542" s="236">
        <f>SUM(O542:O542)*M541</f>
        <v>0</v>
      </c>
      <c r="T542" s="237">
        <f>SUM(P542:P542)*M541</f>
        <v>0</v>
      </c>
      <c r="U542" s="237">
        <f>SUM(Q542:Q542)*M541</f>
        <v>0</v>
      </c>
      <c r="V542" s="237">
        <f>SUM(R542:R542)*M541</f>
        <v>0</v>
      </c>
      <c r="W542" s="238">
        <f t="shared" si="278"/>
        <v>0</v>
      </c>
      <c r="X542" s="100"/>
      <c r="Y542" s="101"/>
      <c r="Z542" s="102"/>
      <c r="AA542" s="103"/>
      <c r="AB542" s="104"/>
      <c r="AC542" s="105"/>
      <c r="AD542" s="730"/>
      <c r="AE542" s="107"/>
      <c r="AF542" s="108"/>
      <c r="AG542" s="109"/>
      <c r="AH542" s="109"/>
      <c r="AI542" s="109"/>
      <c r="AJ542" s="680"/>
      <c r="AK542" s="124"/>
      <c r="AP542" s="126"/>
      <c r="AQ542" s="104"/>
      <c r="AS542" s="114" t="str">
        <f t="shared" si="272"/>
        <v>OK</v>
      </c>
    </row>
    <row r="543" spans="1:45" ht="30" customHeight="1" x14ac:dyDescent="0.3">
      <c r="A543" s="81"/>
      <c r="B543" s="667"/>
      <c r="C543" s="724"/>
      <c r="D543" s="725"/>
      <c r="E543" s="670"/>
      <c r="F543" s="671"/>
      <c r="G543" s="726"/>
      <c r="H543" s="694"/>
      <c r="I543" s="727"/>
      <c r="J543" s="674"/>
      <c r="K543" s="728"/>
      <c r="L543" s="731" t="s">
        <v>150</v>
      </c>
      <c r="M543" s="682">
        <v>0.34</v>
      </c>
      <c r="N543" s="246" t="s">
        <v>46</v>
      </c>
      <c r="O543" s="239">
        <v>0</v>
      </c>
      <c r="P543" s="240">
        <v>0</v>
      </c>
      <c r="Q543" s="240">
        <v>1</v>
      </c>
      <c r="R543" s="241">
        <v>1</v>
      </c>
      <c r="S543" s="242">
        <f>SUM(O543:O543)*M543</f>
        <v>0</v>
      </c>
      <c r="T543" s="243">
        <f>SUM(P543:P543)*M543</f>
        <v>0</v>
      </c>
      <c r="U543" s="243">
        <f>SUM(Q543:Q543)*M543</f>
        <v>0.34</v>
      </c>
      <c r="V543" s="243">
        <f>SUM(R543:R543)*M543</f>
        <v>0.34</v>
      </c>
      <c r="W543" s="244">
        <f t="shared" si="278"/>
        <v>0.34</v>
      </c>
      <c r="X543" s="100"/>
      <c r="Y543" s="101"/>
      <c r="Z543" s="102"/>
      <c r="AA543" s="103"/>
      <c r="AB543" s="104"/>
      <c r="AC543" s="105"/>
      <c r="AD543" s="730"/>
      <c r="AE543" s="76"/>
      <c r="AF543" s="77" t="str">
        <f t="shared" ref="AF543" si="285">+IF(P544&gt;P543,"SUPERADA",IF(T544=T543,"EQUILIBRADA",IF(T544&lt;T543,"PARA MEJORAR")))</f>
        <v>EQUILIBRADA</v>
      </c>
      <c r="AG543" s="109"/>
      <c r="AH543" s="109"/>
      <c r="AI543" s="109"/>
      <c r="AJ543" s="680"/>
      <c r="AK543" s="124"/>
      <c r="AP543" s="126"/>
      <c r="AQ543" s="104"/>
      <c r="AS543" s="80" t="str">
        <f t="shared" si="272"/>
        <v>MAL</v>
      </c>
    </row>
    <row r="544" spans="1:45" ht="30" customHeight="1" thickBot="1" x14ac:dyDescent="0.35">
      <c r="A544" s="81"/>
      <c r="B544" s="732"/>
      <c r="C544" s="733"/>
      <c r="D544" s="734"/>
      <c r="E544" s="697"/>
      <c r="F544" s="698"/>
      <c r="G544" s="735"/>
      <c r="H544" s="699"/>
      <c r="I544" s="736"/>
      <c r="J544" s="689"/>
      <c r="K544" s="737"/>
      <c r="L544" s="738"/>
      <c r="M544" s="692"/>
      <c r="N544" s="137" t="s">
        <v>52</v>
      </c>
      <c r="O544" s="249">
        <v>0</v>
      </c>
      <c r="P544" s="250">
        <v>0</v>
      </c>
      <c r="Q544" s="250">
        <v>0</v>
      </c>
      <c r="R544" s="251">
        <v>0</v>
      </c>
      <c r="S544" s="252">
        <f>SUM(O544:O544)*M543</f>
        <v>0</v>
      </c>
      <c r="T544" s="253">
        <f>SUM(P544:P544)*M543</f>
        <v>0</v>
      </c>
      <c r="U544" s="253">
        <f>SUM(Q544:Q544)*M543</f>
        <v>0</v>
      </c>
      <c r="V544" s="253">
        <f>SUM(R544:R544)*M543</f>
        <v>0</v>
      </c>
      <c r="W544" s="254">
        <f t="shared" si="278"/>
        <v>0</v>
      </c>
      <c r="X544" s="144"/>
      <c r="Y544" s="145"/>
      <c r="Z544" s="146"/>
      <c r="AA544" s="147"/>
      <c r="AB544" s="148"/>
      <c r="AC544" s="255"/>
      <c r="AD544" s="739"/>
      <c r="AE544" s="107"/>
      <c r="AF544" s="108"/>
      <c r="AG544" s="150"/>
      <c r="AH544" s="150"/>
      <c r="AI544" s="150"/>
      <c r="AJ544" s="740"/>
      <c r="AK544" s="124"/>
      <c r="AP544" s="126"/>
      <c r="AQ544" s="148"/>
      <c r="AS544" s="114" t="str">
        <f t="shared" si="272"/>
        <v>OK</v>
      </c>
    </row>
    <row r="545" spans="1:45" ht="30" customHeight="1" x14ac:dyDescent="0.3">
      <c r="A545" s="81"/>
      <c r="B545" s="741" t="s">
        <v>638</v>
      </c>
      <c r="C545" s="742">
        <v>37</v>
      </c>
      <c r="D545" s="743" t="s">
        <v>639</v>
      </c>
      <c r="E545" s="744">
        <v>41</v>
      </c>
      <c r="F545" s="745" t="s">
        <v>640</v>
      </c>
      <c r="G545" s="746" t="s">
        <v>641</v>
      </c>
      <c r="H545" s="747">
        <v>76</v>
      </c>
      <c r="I545" s="748" t="s">
        <v>642</v>
      </c>
      <c r="J545" s="748" t="s">
        <v>643</v>
      </c>
      <c r="K545" s="749">
        <v>0.4</v>
      </c>
      <c r="L545" s="750" t="s">
        <v>644</v>
      </c>
      <c r="M545" s="751">
        <v>0.6</v>
      </c>
      <c r="N545" s="62" t="s">
        <v>46</v>
      </c>
      <c r="O545" s="64">
        <v>0.2</v>
      </c>
      <c r="P545" s="64">
        <v>0.45</v>
      </c>
      <c r="Q545" s="64">
        <v>0.7</v>
      </c>
      <c r="R545" s="65">
        <v>1</v>
      </c>
      <c r="S545" s="66">
        <f>SUM(O545:O545)*M545</f>
        <v>0.12</v>
      </c>
      <c r="T545" s="67">
        <f>SUM(P545:P545)*M545</f>
        <v>0.27</v>
      </c>
      <c r="U545" s="67">
        <f>SUM(Q545:Q545)*M545</f>
        <v>0.42</v>
      </c>
      <c r="V545" s="67">
        <f>SUM(R545:R545)*M545</f>
        <v>0.6</v>
      </c>
      <c r="W545" s="155">
        <f t="shared" si="278"/>
        <v>0.6</v>
      </c>
      <c r="X545" s="69">
        <f>+S546+S548</f>
        <v>0.2</v>
      </c>
      <c r="Y545" s="70">
        <f>+T546+T548</f>
        <v>0.4</v>
      </c>
      <c r="Z545" s="71">
        <f>+U546+U548</f>
        <v>0</v>
      </c>
      <c r="AA545" s="72">
        <f>+V546+V548</f>
        <v>0</v>
      </c>
      <c r="AB545" s="73">
        <f>+AA546+AA548</f>
        <v>0</v>
      </c>
      <c r="AC545" s="74" t="s">
        <v>645</v>
      </c>
      <c r="AD545" s="752" t="s">
        <v>646</v>
      </c>
      <c r="AE545" s="76"/>
      <c r="AF545" s="77" t="str">
        <f t="shared" ref="AF545" si="286">+IF(P546&gt;P545,"SUPERADA",IF(T546=T545,"EQUILIBRADA",IF(T546&lt;T545,"PARA MEJORAR")))</f>
        <v>PARA MEJORAR</v>
      </c>
      <c r="AG545" s="77" t="str">
        <f>IF(COUNTIF(AF545:AF548,"PARA MEJORAR")&gt;=1,"PARA MEJORAR","BIEN")</f>
        <v>PARA MEJORAR</v>
      </c>
      <c r="AH545" s="77" t="str">
        <f>IF(COUNTIF(AG545:AG560,"PARA MEJORAR")&gt;=1,"PARA MEJORAR","BIEN")</f>
        <v>PARA MEJORAR</v>
      </c>
      <c r="AI545" s="77" t="str">
        <f>IF(COUNTIF(AH545:AH734,"PARA MEJORAR")&gt;=1,"PARA MEJORAR","BIEN")</f>
        <v>PARA MEJORAR</v>
      </c>
      <c r="AJ545" s="753" t="s">
        <v>647</v>
      </c>
      <c r="AK545" s="204"/>
      <c r="AL545" s="205"/>
      <c r="AM545" s="205"/>
      <c r="AN545" s="205"/>
      <c r="AO545" s="205"/>
      <c r="AP545" s="206"/>
      <c r="AQ545" s="73"/>
      <c r="AS545" s="80" t="str">
        <f t="shared" si="272"/>
        <v>MAL</v>
      </c>
    </row>
    <row r="546" spans="1:45" ht="30" customHeight="1" thickBot="1" x14ac:dyDescent="0.35">
      <c r="A546" s="81"/>
      <c r="B546" s="754"/>
      <c r="C546" s="755"/>
      <c r="D546" s="756"/>
      <c r="E546" s="757"/>
      <c r="F546" s="758"/>
      <c r="G546" s="759"/>
      <c r="H546" s="760"/>
      <c r="I546" s="761"/>
      <c r="J546" s="761"/>
      <c r="K546" s="762"/>
      <c r="L546" s="763"/>
      <c r="M546" s="764"/>
      <c r="N546" s="93" t="s">
        <v>52</v>
      </c>
      <c r="O546" s="95">
        <v>0.2</v>
      </c>
      <c r="P546" s="95">
        <v>0.4</v>
      </c>
      <c r="Q546" s="95">
        <v>0</v>
      </c>
      <c r="R546" s="96">
        <v>0</v>
      </c>
      <c r="S546" s="97">
        <f>SUM(O546:O546)*M545</f>
        <v>0.12</v>
      </c>
      <c r="T546" s="98">
        <f>SUM(P546:P546)*M545</f>
        <v>0.24</v>
      </c>
      <c r="U546" s="98">
        <f>SUM(Q546:Q546)*M545</f>
        <v>0</v>
      </c>
      <c r="V546" s="98">
        <f>SUM(R546:R546)*M545</f>
        <v>0</v>
      </c>
      <c r="W546" s="160">
        <f t="shared" si="278"/>
        <v>0.24</v>
      </c>
      <c r="X546" s="100"/>
      <c r="Y546" s="101"/>
      <c r="Z546" s="102"/>
      <c r="AA546" s="103"/>
      <c r="AB546" s="104"/>
      <c r="AC546" s="105"/>
      <c r="AD546" s="765"/>
      <c r="AE546" s="107"/>
      <c r="AF546" s="108"/>
      <c r="AG546" s="109"/>
      <c r="AH546" s="109"/>
      <c r="AI546" s="109"/>
      <c r="AJ546" s="766"/>
      <c r="AK546" s="124"/>
      <c r="AP546" s="126"/>
      <c r="AQ546" s="104"/>
      <c r="AS546" s="114" t="str">
        <f t="shared" si="272"/>
        <v>OK</v>
      </c>
    </row>
    <row r="547" spans="1:45" ht="30" customHeight="1" x14ac:dyDescent="0.3">
      <c r="A547" s="81"/>
      <c r="B547" s="754"/>
      <c r="C547" s="755"/>
      <c r="D547" s="756"/>
      <c r="E547" s="757"/>
      <c r="F547" s="758"/>
      <c r="G547" s="759"/>
      <c r="H547" s="760"/>
      <c r="I547" s="761"/>
      <c r="J547" s="761"/>
      <c r="K547" s="762"/>
      <c r="L547" s="767" t="s">
        <v>648</v>
      </c>
      <c r="M547" s="768">
        <v>0.4</v>
      </c>
      <c r="N547" s="127" t="s">
        <v>46</v>
      </c>
      <c r="O547" s="184">
        <v>0.2</v>
      </c>
      <c r="P547" s="184">
        <v>0.45</v>
      </c>
      <c r="Q547" s="184">
        <v>0.7</v>
      </c>
      <c r="R547" s="185">
        <v>1</v>
      </c>
      <c r="S547" s="128">
        <f>SUM(O547:O547)*M547</f>
        <v>8.0000000000000016E-2</v>
      </c>
      <c r="T547" s="129">
        <f>SUM(P547:P547)*M547</f>
        <v>0.18000000000000002</v>
      </c>
      <c r="U547" s="129">
        <f>SUM(Q547:Q547)*M547</f>
        <v>0.27999999999999997</v>
      </c>
      <c r="V547" s="129">
        <f>SUM(R547:R547)*M547</f>
        <v>0.4</v>
      </c>
      <c r="W547" s="186">
        <f t="shared" si="278"/>
        <v>0.4</v>
      </c>
      <c r="X547" s="100"/>
      <c r="Y547" s="101"/>
      <c r="Z547" s="102"/>
      <c r="AA547" s="103"/>
      <c r="AB547" s="104"/>
      <c r="AC547" s="105"/>
      <c r="AD547" s="765"/>
      <c r="AE547" s="76"/>
      <c r="AF547" s="77" t="str">
        <f t="shared" ref="AF547" si="287">+IF(P548&gt;P547,"SUPERADA",IF(T548=T547,"EQUILIBRADA",IF(T548&lt;T547,"PARA MEJORAR")))</f>
        <v>PARA MEJORAR</v>
      </c>
      <c r="AG547" s="109"/>
      <c r="AH547" s="109"/>
      <c r="AI547" s="109"/>
      <c r="AJ547" s="766"/>
      <c r="AK547" s="124"/>
      <c r="AP547" s="126"/>
      <c r="AQ547" s="104"/>
      <c r="AS547" s="80" t="str">
        <f t="shared" si="272"/>
        <v>MAL</v>
      </c>
    </row>
    <row r="548" spans="1:45" ht="30" customHeight="1" thickBot="1" x14ac:dyDescent="0.35">
      <c r="A548" s="81"/>
      <c r="B548" s="754"/>
      <c r="C548" s="755"/>
      <c r="D548" s="756"/>
      <c r="E548" s="757"/>
      <c r="F548" s="758"/>
      <c r="G548" s="769"/>
      <c r="H548" s="770"/>
      <c r="I548" s="771"/>
      <c r="J548" s="771"/>
      <c r="K548" s="772"/>
      <c r="L548" s="773"/>
      <c r="M548" s="774"/>
      <c r="N548" s="137" t="s">
        <v>52</v>
      </c>
      <c r="O548" s="139">
        <v>0.2</v>
      </c>
      <c r="P548" s="139">
        <v>0.4</v>
      </c>
      <c r="Q548" s="139">
        <v>0</v>
      </c>
      <c r="R548" s="140">
        <v>0</v>
      </c>
      <c r="S548" s="141">
        <f>SUM(O548:O548)*M547</f>
        <v>8.0000000000000016E-2</v>
      </c>
      <c r="T548" s="142">
        <f>SUM(P548:P548)*M547</f>
        <v>0.16000000000000003</v>
      </c>
      <c r="U548" s="142">
        <f>SUM(Q548:Q548)*M547</f>
        <v>0</v>
      </c>
      <c r="V548" s="142">
        <f>SUM(R548:R548)*M547</f>
        <v>0</v>
      </c>
      <c r="W548" s="169">
        <f t="shared" si="278"/>
        <v>0.16000000000000003</v>
      </c>
      <c r="X548" s="144"/>
      <c r="Y548" s="145"/>
      <c r="Z548" s="146"/>
      <c r="AA548" s="147"/>
      <c r="AB548" s="148"/>
      <c r="AC548" s="105"/>
      <c r="AD548" s="765"/>
      <c r="AE548" s="107"/>
      <c r="AF548" s="108"/>
      <c r="AG548" s="150"/>
      <c r="AH548" s="109"/>
      <c r="AI548" s="109"/>
      <c r="AJ548" s="766"/>
      <c r="AK548" s="124"/>
      <c r="AP548" s="126"/>
      <c r="AQ548" s="148"/>
      <c r="AS548" s="114" t="str">
        <f t="shared" si="272"/>
        <v>OK</v>
      </c>
    </row>
    <row r="549" spans="1:45" ht="30" customHeight="1" x14ac:dyDescent="0.3">
      <c r="A549" s="81"/>
      <c r="B549" s="754"/>
      <c r="C549" s="755"/>
      <c r="D549" s="756"/>
      <c r="E549" s="757"/>
      <c r="F549" s="758"/>
      <c r="G549" s="746" t="s">
        <v>649</v>
      </c>
      <c r="H549" s="747">
        <v>77</v>
      </c>
      <c r="I549" s="748" t="s">
        <v>650</v>
      </c>
      <c r="J549" s="748" t="s">
        <v>651</v>
      </c>
      <c r="K549" s="749">
        <v>0.4</v>
      </c>
      <c r="L549" s="750" t="s">
        <v>652</v>
      </c>
      <c r="M549" s="751">
        <v>0.6</v>
      </c>
      <c r="N549" s="62" t="s">
        <v>46</v>
      </c>
      <c r="O549" s="64">
        <v>0.1</v>
      </c>
      <c r="P549" s="64">
        <v>0.4</v>
      </c>
      <c r="Q549" s="64">
        <v>0.7</v>
      </c>
      <c r="R549" s="65">
        <v>1</v>
      </c>
      <c r="S549" s="121">
        <f>SUM(O549:O549)*M549</f>
        <v>0.06</v>
      </c>
      <c r="T549" s="122">
        <f>SUM(P549:P549)*M549</f>
        <v>0.24</v>
      </c>
      <c r="U549" s="122">
        <f>SUM(Q549:Q549)*M549</f>
        <v>0.42</v>
      </c>
      <c r="V549" s="122">
        <f>SUM(R549:R549)*M549</f>
        <v>0.6</v>
      </c>
      <c r="W549" s="164">
        <f t="shared" si="278"/>
        <v>0.6</v>
      </c>
      <c r="X549" s="69">
        <f>+S550+S552</f>
        <v>0.4</v>
      </c>
      <c r="Y549" s="70">
        <f>+T550+T552</f>
        <v>0.4</v>
      </c>
      <c r="Z549" s="71">
        <f>+U550+U552</f>
        <v>0</v>
      </c>
      <c r="AA549" s="72">
        <f>+V550+V552</f>
        <v>0</v>
      </c>
      <c r="AB549" s="73">
        <f>+AA550+AA552</f>
        <v>0</v>
      </c>
      <c r="AC549" s="105"/>
      <c r="AD549" s="765"/>
      <c r="AE549" s="76"/>
      <c r="AF549" s="77" t="str">
        <f t="shared" ref="AF549" si="288">+IF(P550&gt;P549,"SUPERADA",IF(T550=T549,"EQUILIBRADA",IF(T550&lt;T549,"PARA MEJORAR")))</f>
        <v>EQUILIBRADA</v>
      </c>
      <c r="AG549" s="77" t="str">
        <f>IF(COUNTIF(AF549:AF552,"PARA MEJORAR")&gt;=1,"PARA MEJORAR","BIEN")</f>
        <v>BIEN</v>
      </c>
      <c r="AH549" s="109"/>
      <c r="AI549" s="109"/>
      <c r="AJ549" s="766"/>
      <c r="AK549" s="204"/>
      <c r="AL549" s="205"/>
      <c r="AM549" s="205"/>
      <c r="AN549" s="205"/>
      <c r="AO549" s="205"/>
      <c r="AP549" s="206"/>
      <c r="AQ549" s="73"/>
      <c r="AS549" s="80" t="str">
        <f t="shared" si="272"/>
        <v>MAL</v>
      </c>
    </row>
    <row r="550" spans="1:45" ht="30" customHeight="1" thickBot="1" x14ac:dyDescent="0.35">
      <c r="A550" s="81"/>
      <c r="B550" s="754"/>
      <c r="C550" s="755"/>
      <c r="D550" s="756"/>
      <c r="E550" s="757"/>
      <c r="F550" s="758"/>
      <c r="G550" s="759"/>
      <c r="H550" s="760"/>
      <c r="I550" s="761"/>
      <c r="J550" s="761"/>
      <c r="K550" s="762"/>
      <c r="L550" s="763"/>
      <c r="M550" s="764"/>
      <c r="N550" s="93" t="s">
        <v>52</v>
      </c>
      <c r="O550" s="95">
        <v>0.4</v>
      </c>
      <c r="P550" s="95">
        <v>0.4</v>
      </c>
      <c r="Q550" s="95">
        <v>0</v>
      </c>
      <c r="R550" s="96">
        <v>0</v>
      </c>
      <c r="S550" s="97">
        <f>SUM(O550:O550)*M549</f>
        <v>0.24</v>
      </c>
      <c r="T550" s="98">
        <f>SUM(P550:P550)*M549</f>
        <v>0.24</v>
      </c>
      <c r="U550" s="98">
        <f>SUM(Q550:Q550)*M549</f>
        <v>0</v>
      </c>
      <c r="V550" s="98">
        <f>SUM(R550:R550)*M549</f>
        <v>0</v>
      </c>
      <c r="W550" s="160">
        <f t="shared" si="278"/>
        <v>0.24</v>
      </c>
      <c r="X550" s="100"/>
      <c r="Y550" s="101"/>
      <c r="Z550" s="102"/>
      <c r="AA550" s="103"/>
      <c r="AB550" s="104"/>
      <c r="AC550" s="105"/>
      <c r="AD550" s="765"/>
      <c r="AE550" s="107"/>
      <c r="AF550" s="108"/>
      <c r="AG550" s="109"/>
      <c r="AH550" s="109"/>
      <c r="AI550" s="109"/>
      <c r="AJ550" s="766"/>
      <c r="AK550" s="124"/>
      <c r="AP550" s="126"/>
      <c r="AQ550" s="104"/>
      <c r="AS550" s="114" t="str">
        <f t="shared" si="272"/>
        <v>OK</v>
      </c>
    </row>
    <row r="551" spans="1:45" ht="30" customHeight="1" x14ac:dyDescent="0.3">
      <c r="A551" s="81"/>
      <c r="B551" s="754"/>
      <c r="C551" s="755"/>
      <c r="D551" s="756"/>
      <c r="E551" s="757"/>
      <c r="F551" s="758"/>
      <c r="G551" s="759"/>
      <c r="H551" s="760"/>
      <c r="I551" s="761"/>
      <c r="J551" s="761"/>
      <c r="K551" s="762"/>
      <c r="L551" s="767" t="s">
        <v>653</v>
      </c>
      <c r="M551" s="768">
        <v>0.4</v>
      </c>
      <c r="N551" s="127" t="s">
        <v>46</v>
      </c>
      <c r="O551" s="184">
        <v>0.1</v>
      </c>
      <c r="P551" s="184">
        <v>0.4</v>
      </c>
      <c r="Q551" s="184">
        <v>0.7</v>
      </c>
      <c r="R551" s="185">
        <v>1</v>
      </c>
      <c r="S551" s="128">
        <f>SUM(O551:O551)*M551</f>
        <v>4.0000000000000008E-2</v>
      </c>
      <c r="T551" s="129">
        <f>SUM(P551:P551)*M551</f>
        <v>0.16000000000000003</v>
      </c>
      <c r="U551" s="129">
        <f>SUM(Q551:Q551)*M551</f>
        <v>0.27999999999999997</v>
      </c>
      <c r="V551" s="129">
        <f>SUM(R551:R551)*M551</f>
        <v>0.4</v>
      </c>
      <c r="W551" s="186">
        <f t="shared" si="278"/>
        <v>0.4</v>
      </c>
      <c r="X551" s="100"/>
      <c r="Y551" s="101"/>
      <c r="Z551" s="102"/>
      <c r="AA551" s="103"/>
      <c r="AB551" s="104"/>
      <c r="AC551" s="105"/>
      <c r="AD551" s="765"/>
      <c r="AE551" s="76"/>
      <c r="AF551" s="77" t="str">
        <f t="shared" ref="AF551" si="289">+IF(P552&gt;P551,"SUPERADA",IF(T552=T551,"EQUILIBRADA",IF(T552&lt;T551,"PARA MEJORAR")))</f>
        <v>EQUILIBRADA</v>
      </c>
      <c r="AG551" s="109"/>
      <c r="AH551" s="109"/>
      <c r="AI551" s="109"/>
      <c r="AJ551" s="766"/>
      <c r="AK551" s="124"/>
      <c r="AP551" s="126"/>
      <c r="AQ551" s="104"/>
      <c r="AS551" s="80" t="str">
        <f t="shared" si="272"/>
        <v>MAL</v>
      </c>
    </row>
    <row r="552" spans="1:45" ht="30" customHeight="1" thickBot="1" x14ac:dyDescent="0.35">
      <c r="A552" s="81"/>
      <c r="B552" s="754"/>
      <c r="C552" s="755"/>
      <c r="D552" s="756"/>
      <c r="E552" s="757"/>
      <c r="F552" s="758"/>
      <c r="G552" s="769"/>
      <c r="H552" s="770"/>
      <c r="I552" s="771"/>
      <c r="J552" s="771"/>
      <c r="K552" s="772"/>
      <c r="L552" s="773"/>
      <c r="M552" s="774"/>
      <c r="N552" s="137" t="s">
        <v>52</v>
      </c>
      <c r="O552" s="139">
        <v>0.4</v>
      </c>
      <c r="P552" s="139">
        <v>0.4</v>
      </c>
      <c r="Q552" s="139">
        <v>0</v>
      </c>
      <c r="R552" s="140">
        <v>0</v>
      </c>
      <c r="S552" s="214">
        <f>SUM(O552:O552)*M551</f>
        <v>0.16000000000000003</v>
      </c>
      <c r="T552" s="215">
        <f>SUM(P552:P552)*M551</f>
        <v>0.16000000000000003</v>
      </c>
      <c r="U552" s="215">
        <f>SUM(Q552:Q552)*M551</f>
        <v>0</v>
      </c>
      <c r="V552" s="215">
        <f>SUM(R552:R552)*M551</f>
        <v>0</v>
      </c>
      <c r="W552" s="290">
        <f t="shared" si="278"/>
        <v>0.16000000000000003</v>
      </c>
      <c r="X552" s="144"/>
      <c r="Y552" s="145"/>
      <c r="Z552" s="146"/>
      <c r="AA552" s="147"/>
      <c r="AB552" s="148"/>
      <c r="AC552" s="105"/>
      <c r="AD552" s="765"/>
      <c r="AE552" s="107"/>
      <c r="AF552" s="108"/>
      <c r="AG552" s="150"/>
      <c r="AH552" s="109"/>
      <c r="AI552" s="109"/>
      <c r="AJ552" s="766"/>
      <c r="AK552" s="124"/>
      <c r="AP552" s="126"/>
      <c r="AQ552" s="148"/>
      <c r="AS552" s="114" t="str">
        <f t="shared" si="272"/>
        <v>OK</v>
      </c>
    </row>
    <row r="553" spans="1:45" ht="30" customHeight="1" x14ac:dyDescent="0.3">
      <c r="A553" s="81"/>
      <c r="B553" s="754"/>
      <c r="C553" s="755"/>
      <c r="D553" s="756"/>
      <c r="E553" s="757"/>
      <c r="F553" s="758"/>
      <c r="G553" s="746" t="s">
        <v>654</v>
      </c>
      <c r="H553" s="747">
        <v>78</v>
      </c>
      <c r="I553" s="775" t="s">
        <v>655</v>
      </c>
      <c r="J553" s="775" t="s">
        <v>656</v>
      </c>
      <c r="K553" s="775" t="s">
        <v>657</v>
      </c>
      <c r="L553" s="750" t="s">
        <v>658</v>
      </c>
      <c r="M553" s="751">
        <v>0.25</v>
      </c>
      <c r="N553" s="62" t="s">
        <v>46</v>
      </c>
      <c r="O553" s="64">
        <v>0</v>
      </c>
      <c r="P553" s="64">
        <v>0.3</v>
      </c>
      <c r="Q553" s="64">
        <v>0.6</v>
      </c>
      <c r="R553" s="65">
        <v>1</v>
      </c>
      <c r="S553" s="66">
        <f>SUM(O553:O553)*M553</f>
        <v>0</v>
      </c>
      <c r="T553" s="67">
        <f>SUM(P553:P553)*M553</f>
        <v>7.4999999999999997E-2</v>
      </c>
      <c r="U553" s="67">
        <f>SUM(Q553:Q553)*M553</f>
        <v>0.15</v>
      </c>
      <c r="V553" s="67">
        <f>SUM(R553:R553)*M553</f>
        <v>0.25</v>
      </c>
      <c r="W553" s="155">
        <f t="shared" si="278"/>
        <v>0.25</v>
      </c>
      <c r="X553" s="69">
        <f>+S554+S556+S558+S560</f>
        <v>1.2500000000000001E-2</v>
      </c>
      <c r="Y553" s="70">
        <f>+T554+T556+T558+T560</f>
        <v>0.21250000000000002</v>
      </c>
      <c r="Z553" s="71">
        <f>+U554+U556+U558+U560</f>
        <v>0</v>
      </c>
      <c r="AA553" s="72">
        <f>+V554+V556+V558+V560</f>
        <v>0</v>
      </c>
      <c r="AB553" s="73">
        <f>+AA554+AA556+AA558+AA560</f>
        <v>0</v>
      </c>
      <c r="AC553" s="105"/>
      <c r="AD553" s="765"/>
      <c r="AE553" s="76"/>
      <c r="AF553" s="77" t="str">
        <f t="shared" ref="AF553" si="290">+IF(P554&gt;P553,"SUPERADA",IF(T554=T553,"EQUILIBRADA",IF(T554&lt;T553,"PARA MEJORAR")))</f>
        <v>PARA MEJORAR</v>
      </c>
      <c r="AG553" s="77" t="str">
        <f>IF(COUNTIF(AF553:AF560,"PARA MEJORAR")&gt;=1,"PARA MEJORAR","BIEN")</f>
        <v>PARA MEJORAR</v>
      </c>
      <c r="AH553" s="109"/>
      <c r="AI553" s="109"/>
      <c r="AJ553" s="766"/>
      <c r="AK553" s="204"/>
      <c r="AL553" s="205"/>
      <c r="AM553" s="205"/>
      <c r="AN553" s="205"/>
      <c r="AO553" s="205"/>
      <c r="AP553" s="206"/>
      <c r="AQ553" s="73"/>
      <c r="AS553" s="80" t="str">
        <f t="shared" si="272"/>
        <v>MAL</v>
      </c>
    </row>
    <row r="554" spans="1:45" ht="30" customHeight="1" thickBot="1" x14ac:dyDescent="0.35">
      <c r="A554" s="81"/>
      <c r="B554" s="754"/>
      <c r="C554" s="755"/>
      <c r="D554" s="756"/>
      <c r="E554" s="757"/>
      <c r="F554" s="758"/>
      <c r="G554" s="759"/>
      <c r="H554" s="760"/>
      <c r="I554" s="776"/>
      <c r="J554" s="776"/>
      <c r="K554" s="776"/>
      <c r="L554" s="763"/>
      <c r="M554" s="764"/>
      <c r="N554" s="93" t="s">
        <v>52</v>
      </c>
      <c r="O554" s="95">
        <v>0.05</v>
      </c>
      <c r="P554" s="95">
        <v>0.05</v>
      </c>
      <c r="Q554" s="95">
        <v>0</v>
      </c>
      <c r="R554" s="96">
        <v>0</v>
      </c>
      <c r="S554" s="97">
        <f>SUM(O554:O554)*M553</f>
        <v>1.2500000000000001E-2</v>
      </c>
      <c r="T554" s="98">
        <f>SUM(P554:P554)*M553</f>
        <v>1.2500000000000001E-2</v>
      </c>
      <c r="U554" s="98">
        <f>SUM(Q554:Q554)*M553</f>
        <v>0</v>
      </c>
      <c r="V554" s="98">
        <f>SUM(R554:R554)*M553</f>
        <v>0</v>
      </c>
      <c r="W554" s="160">
        <f t="shared" si="278"/>
        <v>1.2500000000000001E-2</v>
      </c>
      <c r="X554" s="100"/>
      <c r="Y554" s="101"/>
      <c r="Z554" s="102"/>
      <c r="AA554" s="103"/>
      <c r="AB554" s="104"/>
      <c r="AC554" s="105"/>
      <c r="AD554" s="765"/>
      <c r="AE554" s="107"/>
      <c r="AF554" s="108"/>
      <c r="AG554" s="109"/>
      <c r="AH554" s="109"/>
      <c r="AI554" s="109"/>
      <c r="AJ554" s="766"/>
      <c r="AK554" s="124"/>
      <c r="AP554" s="126"/>
      <c r="AQ554" s="104"/>
      <c r="AS554" s="114" t="str">
        <f t="shared" si="272"/>
        <v>OK</v>
      </c>
    </row>
    <row r="555" spans="1:45" ht="30" customHeight="1" x14ac:dyDescent="0.3">
      <c r="A555" s="81"/>
      <c r="B555" s="754"/>
      <c r="C555" s="755"/>
      <c r="D555" s="756"/>
      <c r="E555" s="757"/>
      <c r="F555" s="758"/>
      <c r="G555" s="759"/>
      <c r="H555" s="760"/>
      <c r="I555" s="776"/>
      <c r="J555" s="776"/>
      <c r="K555" s="776"/>
      <c r="L555" s="767" t="s">
        <v>659</v>
      </c>
      <c r="M555" s="768">
        <v>0.25</v>
      </c>
      <c r="N555" s="127" t="s">
        <v>46</v>
      </c>
      <c r="O555" s="184">
        <v>0</v>
      </c>
      <c r="P555" s="184">
        <v>0.4</v>
      </c>
      <c r="Q555" s="184">
        <v>0.6</v>
      </c>
      <c r="R555" s="185">
        <v>1</v>
      </c>
      <c r="S555" s="128">
        <f>SUM(O555:O555)*M555</f>
        <v>0</v>
      </c>
      <c r="T555" s="129">
        <f>SUM(P555:P555)*M555</f>
        <v>0.1</v>
      </c>
      <c r="U555" s="129">
        <f>SUM(Q555:Q555)*M555</f>
        <v>0.15</v>
      </c>
      <c r="V555" s="129">
        <f>SUM(R555:R555)*M555</f>
        <v>0.25</v>
      </c>
      <c r="W555" s="186">
        <f t="shared" si="278"/>
        <v>0.25</v>
      </c>
      <c r="X555" s="100"/>
      <c r="Y555" s="101"/>
      <c r="Z555" s="102"/>
      <c r="AA555" s="103"/>
      <c r="AB555" s="104"/>
      <c r="AC555" s="105"/>
      <c r="AD555" s="765"/>
      <c r="AE555" s="76"/>
      <c r="AF555" s="77" t="str">
        <f t="shared" ref="AF555" si="291">+IF(P556&gt;P555,"SUPERADA",IF(T556=T555,"EQUILIBRADA",IF(T556&lt;T555,"PARA MEJORAR")))</f>
        <v>EQUILIBRADA</v>
      </c>
      <c r="AG555" s="109"/>
      <c r="AH555" s="109"/>
      <c r="AI555" s="109"/>
      <c r="AJ555" s="766"/>
      <c r="AK555" s="124"/>
      <c r="AP555" s="126"/>
      <c r="AQ555" s="104"/>
      <c r="AS555" s="80" t="str">
        <f t="shared" si="272"/>
        <v>MAL</v>
      </c>
    </row>
    <row r="556" spans="1:45" ht="30" customHeight="1" thickBot="1" x14ac:dyDescent="0.35">
      <c r="A556" s="81"/>
      <c r="B556" s="754"/>
      <c r="C556" s="755"/>
      <c r="D556" s="756"/>
      <c r="E556" s="757"/>
      <c r="F556" s="758"/>
      <c r="G556" s="759"/>
      <c r="H556" s="760"/>
      <c r="I556" s="776"/>
      <c r="J556" s="776"/>
      <c r="K556" s="776"/>
      <c r="L556" s="763"/>
      <c r="M556" s="764"/>
      <c r="N556" s="93" t="s">
        <v>52</v>
      </c>
      <c r="O556" s="95">
        <v>0</v>
      </c>
      <c r="P556" s="95">
        <v>0.4</v>
      </c>
      <c r="Q556" s="95">
        <v>0</v>
      </c>
      <c r="R556" s="96">
        <v>0</v>
      </c>
      <c r="S556" s="97">
        <f>SUM(O556:O556)*M555</f>
        <v>0</v>
      </c>
      <c r="T556" s="98">
        <f>SUM(P556:P556)*M555</f>
        <v>0.1</v>
      </c>
      <c r="U556" s="98">
        <f>SUM(Q556:Q556)*M555</f>
        <v>0</v>
      </c>
      <c r="V556" s="98">
        <f>SUM(R556:R556)*M555</f>
        <v>0</v>
      </c>
      <c r="W556" s="160">
        <f t="shared" si="278"/>
        <v>0.1</v>
      </c>
      <c r="X556" s="100"/>
      <c r="Y556" s="101"/>
      <c r="Z556" s="102"/>
      <c r="AA556" s="103"/>
      <c r="AB556" s="104"/>
      <c r="AC556" s="105"/>
      <c r="AD556" s="765"/>
      <c r="AE556" s="107"/>
      <c r="AF556" s="108"/>
      <c r="AG556" s="109"/>
      <c r="AH556" s="109"/>
      <c r="AI556" s="109"/>
      <c r="AJ556" s="766"/>
      <c r="AK556" s="124"/>
      <c r="AP556" s="126"/>
      <c r="AQ556" s="104"/>
      <c r="AS556" s="114" t="str">
        <f t="shared" si="272"/>
        <v>OK</v>
      </c>
    </row>
    <row r="557" spans="1:45" ht="30" customHeight="1" x14ac:dyDescent="0.3">
      <c r="A557" s="81"/>
      <c r="B557" s="754"/>
      <c r="C557" s="755"/>
      <c r="D557" s="756"/>
      <c r="E557" s="757"/>
      <c r="F557" s="758"/>
      <c r="G557" s="759"/>
      <c r="H557" s="760"/>
      <c r="I557" s="776"/>
      <c r="J557" s="776"/>
      <c r="K557" s="776"/>
      <c r="L557" s="767" t="s">
        <v>660</v>
      </c>
      <c r="M557" s="768">
        <v>0.25</v>
      </c>
      <c r="N557" s="127" t="s">
        <v>46</v>
      </c>
      <c r="O557" s="184">
        <v>0</v>
      </c>
      <c r="P557" s="184">
        <v>0</v>
      </c>
      <c r="Q557" s="184">
        <v>0.8</v>
      </c>
      <c r="R557" s="185">
        <v>1</v>
      </c>
      <c r="S557" s="128">
        <f>SUM(O557:O557)*M557</f>
        <v>0</v>
      </c>
      <c r="T557" s="129">
        <f>SUM(P557:P557)*M557</f>
        <v>0</v>
      </c>
      <c r="U557" s="129">
        <f>SUM(Q557:Q557)*M557</f>
        <v>0.2</v>
      </c>
      <c r="V557" s="129">
        <f>SUM(R557:R557)*M557</f>
        <v>0.25</v>
      </c>
      <c r="W557" s="186">
        <f t="shared" si="278"/>
        <v>0.25</v>
      </c>
      <c r="X557" s="100"/>
      <c r="Y557" s="101"/>
      <c r="Z557" s="102"/>
      <c r="AA557" s="103"/>
      <c r="AB557" s="104"/>
      <c r="AC557" s="105"/>
      <c r="AD557" s="765"/>
      <c r="AE557" s="76"/>
      <c r="AF557" s="77" t="str">
        <f t="shared" ref="AF557" si="292">+IF(P558&gt;P557,"SUPERADA",IF(T558=T557,"EQUILIBRADA",IF(T558&lt;T557,"PARA MEJORAR")))</f>
        <v>SUPERADA</v>
      </c>
      <c r="AG557" s="109"/>
      <c r="AH557" s="109"/>
      <c r="AI557" s="109"/>
      <c r="AJ557" s="766"/>
      <c r="AK557" s="124"/>
      <c r="AP557" s="126"/>
      <c r="AQ557" s="104"/>
      <c r="AS557" s="80" t="str">
        <f t="shared" si="272"/>
        <v>MAL</v>
      </c>
    </row>
    <row r="558" spans="1:45" ht="30" customHeight="1" thickBot="1" x14ac:dyDescent="0.35">
      <c r="A558" s="81"/>
      <c r="B558" s="754"/>
      <c r="C558" s="755"/>
      <c r="D558" s="756"/>
      <c r="E558" s="757"/>
      <c r="F558" s="758"/>
      <c r="G558" s="759"/>
      <c r="H558" s="760"/>
      <c r="I558" s="776"/>
      <c r="J558" s="776"/>
      <c r="K558" s="776"/>
      <c r="L558" s="763"/>
      <c r="M558" s="764"/>
      <c r="N558" s="93" t="s">
        <v>52</v>
      </c>
      <c r="O558" s="95">
        <v>0</v>
      </c>
      <c r="P558" s="95">
        <v>0.4</v>
      </c>
      <c r="Q558" s="95">
        <v>0</v>
      </c>
      <c r="R558" s="96">
        <v>0</v>
      </c>
      <c r="S558" s="97">
        <f>SUM(O558:O558)*M557</f>
        <v>0</v>
      </c>
      <c r="T558" s="98">
        <f>SUM(P558:P558)*M557</f>
        <v>0.1</v>
      </c>
      <c r="U558" s="98">
        <f>SUM(Q558:Q558)*M557</f>
        <v>0</v>
      </c>
      <c r="V558" s="98">
        <f>SUM(R558:R558)*M557</f>
        <v>0</v>
      </c>
      <c r="W558" s="160">
        <f t="shared" si="278"/>
        <v>0.1</v>
      </c>
      <c r="X558" s="100"/>
      <c r="Y558" s="101"/>
      <c r="Z558" s="102"/>
      <c r="AA558" s="103"/>
      <c r="AB558" s="104"/>
      <c r="AC558" s="105"/>
      <c r="AD558" s="765"/>
      <c r="AE558" s="107"/>
      <c r="AF558" s="108"/>
      <c r="AG558" s="109"/>
      <c r="AH558" s="109"/>
      <c r="AI558" s="109"/>
      <c r="AJ558" s="766"/>
      <c r="AK558" s="124"/>
      <c r="AP558" s="126"/>
      <c r="AQ558" s="104"/>
      <c r="AS558" s="114" t="str">
        <f t="shared" si="272"/>
        <v>OK</v>
      </c>
    </row>
    <row r="559" spans="1:45" ht="30" customHeight="1" x14ac:dyDescent="0.3">
      <c r="A559" s="81"/>
      <c r="B559" s="754"/>
      <c r="C559" s="755"/>
      <c r="D559" s="756"/>
      <c r="E559" s="757"/>
      <c r="F559" s="758"/>
      <c r="G559" s="759"/>
      <c r="H559" s="760"/>
      <c r="I559" s="776"/>
      <c r="J559" s="776"/>
      <c r="K559" s="776"/>
      <c r="L559" s="767" t="s">
        <v>661</v>
      </c>
      <c r="M559" s="768">
        <v>0.25</v>
      </c>
      <c r="N559" s="127" t="s">
        <v>46</v>
      </c>
      <c r="O559" s="184">
        <v>0</v>
      </c>
      <c r="P559" s="184">
        <v>0</v>
      </c>
      <c r="Q559" s="184">
        <v>0.8</v>
      </c>
      <c r="R559" s="185">
        <v>1</v>
      </c>
      <c r="S559" s="128">
        <f>SUM(O559:O559)*M559</f>
        <v>0</v>
      </c>
      <c r="T559" s="129">
        <f>SUM(P559:P559)*M559</f>
        <v>0</v>
      </c>
      <c r="U559" s="129">
        <f>SUM(Q559:Q559)*M559</f>
        <v>0.2</v>
      </c>
      <c r="V559" s="129">
        <f>SUM(R559:R559)*M559</f>
        <v>0.25</v>
      </c>
      <c r="W559" s="186">
        <f t="shared" si="278"/>
        <v>0.25</v>
      </c>
      <c r="X559" s="100"/>
      <c r="Y559" s="101"/>
      <c r="Z559" s="102"/>
      <c r="AA559" s="103"/>
      <c r="AB559" s="104"/>
      <c r="AC559" s="105"/>
      <c r="AD559" s="765"/>
      <c r="AE559" s="76"/>
      <c r="AF559" s="77" t="str">
        <f t="shared" ref="AF559" si="293">+IF(P560&gt;P559,"SUPERADA",IF(T560=T559,"EQUILIBRADA",IF(T560&lt;T559,"PARA MEJORAR")))</f>
        <v>EQUILIBRADA</v>
      </c>
      <c r="AG559" s="109"/>
      <c r="AH559" s="109"/>
      <c r="AI559" s="109"/>
      <c r="AJ559" s="766"/>
      <c r="AK559" s="124"/>
      <c r="AP559" s="126"/>
      <c r="AQ559" s="104"/>
      <c r="AS559" s="80" t="str">
        <f t="shared" si="272"/>
        <v>MAL</v>
      </c>
    </row>
    <row r="560" spans="1:45" ht="30" customHeight="1" thickBot="1" x14ac:dyDescent="0.35">
      <c r="A560" s="81"/>
      <c r="B560" s="754"/>
      <c r="C560" s="777"/>
      <c r="D560" s="778"/>
      <c r="E560" s="779"/>
      <c r="F560" s="780"/>
      <c r="G560" s="769"/>
      <c r="H560" s="770"/>
      <c r="I560" s="781"/>
      <c r="J560" s="781"/>
      <c r="K560" s="781"/>
      <c r="L560" s="773"/>
      <c r="M560" s="774"/>
      <c r="N560" s="137" t="s">
        <v>52</v>
      </c>
      <c r="O560" s="139">
        <v>0</v>
      </c>
      <c r="P560" s="139">
        <v>0</v>
      </c>
      <c r="Q560" s="139">
        <v>0</v>
      </c>
      <c r="R560" s="140">
        <v>0</v>
      </c>
      <c r="S560" s="141">
        <f>SUM(O560:O560)*M559</f>
        <v>0</v>
      </c>
      <c r="T560" s="142">
        <f>SUM(P560:P560)*M559</f>
        <v>0</v>
      </c>
      <c r="U560" s="142">
        <f>SUM(Q560:Q560)*M559</f>
        <v>0</v>
      </c>
      <c r="V560" s="142">
        <f>SUM(R560:R560)*M559</f>
        <v>0</v>
      </c>
      <c r="W560" s="169">
        <f t="shared" si="278"/>
        <v>0</v>
      </c>
      <c r="X560" s="144"/>
      <c r="Y560" s="145"/>
      <c r="Z560" s="146"/>
      <c r="AA560" s="147"/>
      <c r="AB560" s="148"/>
      <c r="AC560" s="105"/>
      <c r="AD560" s="765"/>
      <c r="AE560" s="107"/>
      <c r="AF560" s="108"/>
      <c r="AG560" s="150"/>
      <c r="AH560" s="150"/>
      <c r="AI560" s="109"/>
      <c r="AJ560" s="766"/>
      <c r="AK560" s="124"/>
      <c r="AP560" s="126"/>
      <c r="AQ560" s="148"/>
      <c r="AS560" s="114" t="str">
        <f t="shared" si="272"/>
        <v>OK</v>
      </c>
    </row>
    <row r="561" spans="1:45" ht="30" customHeight="1" x14ac:dyDescent="0.3">
      <c r="A561" s="81"/>
      <c r="B561" s="754"/>
      <c r="C561" s="742">
        <v>38</v>
      </c>
      <c r="D561" s="743" t="s">
        <v>662</v>
      </c>
      <c r="E561" s="744">
        <v>42</v>
      </c>
      <c r="F561" s="745" t="s">
        <v>663</v>
      </c>
      <c r="G561" s="782" t="s">
        <v>664</v>
      </c>
      <c r="H561" s="747">
        <v>79</v>
      </c>
      <c r="I561" s="775" t="s">
        <v>665</v>
      </c>
      <c r="J561" s="775" t="s">
        <v>666</v>
      </c>
      <c r="K561" s="783" t="s">
        <v>667</v>
      </c>
      <c r="L561" s="750" t="s">
        <v>668</v>
      </c>
      <c r="M561" s="751">
        <v>0.6</v>
      </c>
      <c r="N561" s="62" t="s">
        <v>46</v>
      </c>
      <c r="O561" s="63">
        <v>0.18</v>
      </c>
      <c r="P561" s="64">
        <v>0.28999999999999998</v>
      </c>
      <c r="Q561" s="64">
        <v>0.3</v>
      </c>
      <c r="R561" s="65">
        <v>1</v>
      </c>
      <c r="S561" s="66">
        <f>SUM(O561:O561)*M561</f>
        <v>0.108</v>
      </c>
      <c r="T561" s="67">
        <f>SUM(P561:P561)*M561</f>
        <v>0.17399999999999999</v>
      </c>
      <c r="U561" s="67">
        <f>SUM(Q561:Q561)*M561</f>
        <v>0.18</v>
      </c>
      <c r="V561" s="67">
        <f>SUM(R561:R561)*M561</f>
        <v>0.6</v>
      </c>
      <c r="W561" s="155">
        <f t="shared" si="278"/>
        <v>0.6</v>
      </c>
      <c r="X561" s="69">
        <f>+S562+S564</f>
        <v>0.43000000000000005</v>
      </c>
      <c r="Y561" s="70">
        <f>+T562+T564</f>
        <v>0.56299999999999994</v>
      </c>
      <c r="Z561" s="71">
        <f>+U562+U564</f>
        <v>0</v>
      </c>
      <c r="AA561" s="72">
        <f>+V562+V564</f>
        <v>0</v>
      </c>
      <c r="AB561" s="73">
        <f>+AA562+AA564</f>
        <v>0</v>
      </c>
      <c r="AC561" s="105"/>
      <c r="AD561" s="765"/>
      <c r="AE561" s="76"/>
      <c r="AF561" s="77" t="str">
        <f t="shared" ref="AF561" si="294">+IF(P562&gt;P561,"SUPERADA",IF(T562=T561,"EQUILIBRADA",IF(T562&lt;T561,"PARA MEJORAR")))</f>
        <v>SUPERADA</v>
      </c>
      <c r="AG561" s="77" t="str">
        <f>IF(COUNTIF(AF561:AF564,"PARA MEJORAR")&gt;=1,"PARA MEJORAR","BIEN")</f>
        <v>BIEN</v>
      </c>
      <c r="AH561" s="77" t="str">
        <f>IF(COUNTIF(AG561:AG564,"PARA MEJORAR")&gt;=1,"PARA MEJORAR","BIEN")</f>
        <v>BIEN</v>
      </c>
      <c r="AI561" s="109"/>
      <c r="AJ561" s="766"/>
      <c r="AK561" s="204"/>
      <c r="AL561" s="205"/>
      <c r="AM561" s="205"/>
      <c r="AN561" s="205"/>
      <c r="AO561" s="205"/>
      <c r="AP561" s="206"/>
      <c r="AQ561" s="73"/>
      <c r="AS561" s="80" t="str">
        <f t="shared" si="272"/>
        <v>MAL</v>
      </c>
    </row>
    <row r="562" spans="1:45" ht="30" customHeight="1" thickBot="1" x14ac:dyDescent="0.35">
      <c r="A562" s="81"/>
      <c r="B562" s="754"/>
      <c r="C562" s="755"/>
      <c r="D562" s="756"/>
      <c r="E562" s="757"/>
      <c r="F562" s="758"/>
      <c r="G562" s="784"/>
      <c r="H562" s="760"/>
      <c r="I562" s="776"/>
      <c r="J562" s="776"/>
      <c r="K562" s="776"/>
      <c r="L562" s="763"/>
      <c r="M562" s="764"/>
      <c r="N562" s="93" t="s">
        <v>52</v>
      </c>
      <c r="O562" s="94">
        <v>0.55000000000000004</v>
      </c>
      <c r="P562" s="95">
        <v>0.60499999999999998</v>
      </c>
      <c r="Q562" s="95">
        <v>0</v>
      </c>
      <c r="R562" s="96">
        <v>0</v>
      </c>
      <c r="S562" s="97">
        <f>SUM(O562:O562)*M561</f>
        <v>0.33</v>
      </c>
      <c r="T562" s="98">
        <f>SUM(P562:P562)*M561</f>
        <v>0.36299999999999999</v>
      </c>
      <c r="U562" s="98">
        <f>SUM(Q562:Q562)*M561</f>
        <v>0</v>
      </c>
      <c r="V562" s="98">
        <f>SUM(R562:R562)*M561</f>
        <v>0</v>
      </c>
      <c r="W562" s="160">
        <f t="shared" si="278"/>
        <v>0.36299999999999999</v>
      </c>
      <c r="X562" s="100"/>
      <c r="Y562" s="101"/>
      <c r="Z562" s="102"/>
      <c r="AA562" s="103"/>
      <c r="AB562" s="104"/>
      <c r="AC562" s="105"/>
      <c r="AD562" s="765"/>
      <c r="AE562" s="107"/>
      <c r="AF562" s="108"/>
      <c r="AG562" s="109"/>
      <c r="AH562" s="109"/>
      <c r="AI562" s="109"/>
      <c r="AJ562" s="766"/>
      <c r="AK562" s="124"/>
      <c r="AP562" s="126"/>
      <c r="AQ562" s="104"/>
      <c r="AS562" s="114" t="str">
        <f t="shared" si="272"/>
        <v>OK</v>
      </c>
    </row>
    <row r="563" spans="1:45" ht="30" customHeight="1" x14ac:dyDescent="0.3">
      <c r="A563" s="81"/>
      <c r="B563" s="754"/>
      <c r="C563" s="755"/>
      <c r="D563" s="756"/>
      <c r="E563" s="757"/>
      <c r="F563" s="758"/>
      <c r="G563" s="784"/>
      <c r="H563" s="760"/>
      <c r="I563" s="776"/>
      <c r="J563" s="776"/>
      <c r="K563" s="776"/>
      <c r="L563" s="767" t="s">
        <v>669</v>
      </c>
      <c r="M563" s="768">
        <v>0.4</v>
      </c>
      <c r="N563" s="127" t="s">
        <v>46</v>
      </c>
      <c r="O563" s="208">
        <v>0.25</v>
      </c>
      <c r="P563" s="184">
        <v>0.5</v>
      </c>
      <c r="Q563" s="184">
        <v>0.75</v>
      </c>
      <c r="R563" s="185">
        <v>1</v>
      </c>
      <c r="S563" s="128">
        <f>SUM(O563:O563)*M563</f>
        <v>0.1</v>
      </c>
      <c r="T563" s="129">
        <f>SUM(P563:P563)*M563</f>
        <v>0.2</v>
      </c>
      <c r="U563" s="129">
        <f>SUM(Q563:Q563)*M563</f>
        <v>0.30000000000000004</v>
      </c>
      <c r="V563" s="129">
        <f>SUM(R563:R563)*M563</f>
        <v>0.4</v>
      </c>
      <c r="W563" s="186">
        <f t="shared" si="278"/>
        <v>0.4</v>
      </c>
      <c r="X563" s="100"/>
      <c r="Y563" s="101"/>
      <c r="Z563" s="102"/>
      <c r="AA563" s="103"/>
      <c r="AB563" s="104"/>
      <c r="AC563" s="105"/>
      <c r="AD563" s="765"/>
      <c r="AE563" s="76"/>
      <c r="AF563" s="77" t="str">
        <f t="shared" ref="AF563" si="295">+IF(P564&gt;P563,"SUPERADA",IF(T564=T563,"EQUILIBRADA",IF(T564&lt;T563,"PARA MEJORAR")))</f>
        <v>EQUILIBRADA</v>
      </c>
      <c r="AG563" s="109"/>
      <c r="AH563" s="109"/>
      <c r="AI563" s="109"/>
      <c r="AJ563" s="766"/>
      <c r="AK563" s="124"/>
      <c r="AP563" s="126"/>
      <c r="AQ563" s="104"/>
      <c r="AS563" s="80" t="str">
        <f t="shared" si="272"/>
        <v>MAL</v>
      </c>
    </row>
    <row r="564" spans="1:45" ht="30" customHeight="1" thickBot="1" x14ac:dyDescent="0.35">
      <c r="A564" s="81"/>
      <c r="B564" s="754"/>
      <c r="C564" s="777"/>
      <c r="D564" s="778"/>
      <c r="E564" s="779"/>
      <c r="F564" s="780"/>
      <c r="G564" s="785"/>
      <c r="H564" s="770"/>
      <c r="I564" s="781"/>
      <c r="J564" s="781"/>
      <c r="K564" s="781"/>
      <c r="L564" s="773"/>
      <c r="M564" s="774"/>
      <c r="N564" s="137" t="s">
        <v>52</v>
      </c>
      <c r="O564" s="138">
        <v>0.25</v>
      </c>
      <c r="P564" s="139">
        <v>0.5</v>
      </c>
      <c r="Q564" s="139">
        <v>0</v>
      </c>
      <c r="R564" s="140">
        <v>0</v>
      </c>
      <c r="S564" s="141">
        <f>SUM(O564:O564)*M563</f>
        <v>0.1</v>
      </c>
      <c r="T564" s="142">
        <f>SUM(P564:P564)*M563</f>
        <v>0.2</v>
      </c>
      <c r="U564" s="142">
        <f>SUM(Q564:Q564)*M563</f>
        <v>0</v>
      </c>
      <c r="V564" s="142">
        <f>SUM(R564:R564)*M563</f>
        <v>0</v>
      </c>
      <c r="W564" s="169">
        <f t="shared" si="278"/>
        <v>0.2</v>
      </c>
      <c r="X564" s="144"/>
      <c r="Y564" s="145"/>
      <c r="Z564" s="146"/>
      <c r="AA564" s="147"/>
      <c r="AB564" s="148"/>
      <c r="AC564" s="105"/>
      <c r="AD564" s="765"/>
      <c r="AE564" s="107"/>
      <c r="AF564" s="108"/>
      <c r="AG564" s="150"/>
      <c r="AH564" s="150"/>
      <c r="AI564" s="109"/>
      <c r="AJ564" s="766"/>
      <c r="AK564" s="124"/>
      <c r="AP564" s="126"/>
      <c r="AQ564" s="148"/>
      <c r="AS564" s="114" t="str">
        <f t="shared" si="272"/>
        <v>OK</v>
      </c>
    </row>
    <row r="565" spans="1:45" ht="30" customHeight="1" x14ac:dyDescent="0.3">
      <c r="A565" s="81"/>
      <c r="B565" s="754"/>
      <c r="C565" s="742">
        <v>39</v>
      </c>
      <c r="D565" s="743" t="s">
        <v>670</v>
      </c>
      <c r="E565" s="744">
        <v>43</v>
      </c>
      <c r="F565" s="745" t="s">
        <v>671</v>
      </c>
      <c r="G565" s="786" t="s">
        <v>672</v>
      </c>
      <c r="H565" s="747">
        <v>80</v>
      </c>
      <c r="I565" s="787" t="s">
        <v>673</v>
      </c>
      <c r="J565" s="787" t="s">
        <v>674</v>
      </c>
      <c r="K565" s="783" t="s">
        <v>675</v>
      </c>
      <c r="L565" s="750" t="s">
        <v>676</v>
      </c>
      <c r="M565" s="751">
        <v>0.4</v>
      </c>
      <c r="N565" s="62" t="s">
        <v>46</v>
      </c>
      <c r="O565" s="500">
        <v>0.1</v>
      </c>
      <c r="P565" s="64">
        <v>0.4</v>
      </c>
      <c r="Q565" s="500">
        <v>1</v>
      </c>
      <c r="R565" s="788">
        <v>1</v>
      </c>
      <c r="S565" s="121">
        <f>SUM(O565:O565)*M565</f>
        <v>4.0000000000000008E-2</v>
      </c>
      <c r="T565" s="122">
        <f>SUM(P565:P565)*M565</f>
        <v>0.16000000000000003</v>
      </c>
      <c r="U565" s="122">
        <f>SUM(Q565:Q565)*M565</f>
        <v>0.4</v>
      </c>
      <c r="V565" s="122">
        <f>SUM(R565:R565)*M565</f>
        <v>0.4</v>
      </c>
      <c r="W565" s="164">
        <f t="shared" si="278"/>
        <v>0.4</v>
      </c>
      <c r="X565" s="69">
        <f>+S566+S568+S570</f>
        <v>4.0000000000000008E-2</v>
      </c>
      <c r="Y565" s="70">
        <f>+T566+T568+T570</f>
        <v>0.4</v>
      </c>
      <c r="Z565" s="71">
        <f>+U566+U568+U570</f>
        <v>0</v>
      </c>
      <c r="AA565" s="72">
        <f>+V566+V568+V570</f>
        <v>0</v>
      </c>
      <c r="AB565" s="73">
        <f>+AA566+AA568+AA570</f>
        <v>0</v>
      </c>
      <c r="AC565" s="105"/>
      <c r="AD565" s="765"/>
      <c r="AE565" s="76"/>
      <c r="AF565" s="77" t="str">
        <f t="shared" ref="AF565" si="296">+IF(P566&gt;P565,"SUPERADA",IF(T566=T565,"EQUILIBRADA",IF(T566&lt;T565,"PARA MEJORAR")))</f>
        <v>SUPERADA</v>
      </c>
      <c r="AG565" s="77" t="str">
        <f>IF(COUNTIF(AF565:AF570,"PARA MEJORAR")&gt;=1,"PARA MEJORAR","BIEN")</f>
        <v>BIEN</v>
      </c>
      <c r="AH565" s="77" t="str">
        <f>IF(COUNTIF(AG565:AG570,"PARA MEJORAR")&gt;=1,"PARA MEJORAR","BIEN")</f>
        <v>BIEN</v>
      </c>
      <c r="AI565" s="109"/>
      <c r="AJ565" s="766"/>
      <c r="AK565" s="204"/>
      <c r="AL565" s="205"/>
      <c r="AM565" s="205"/>
      <c r="AN565" s="205"/>
      <c r="AO565" s="205"/>
      <c r="AP565" s="206"/>
      <c r="AQ565" s="73"/>
      <c r="AS565" s="80" t="str">
        <f t="shared" si="272"/>
        <v>MAL</v>
      </c>
    </row>
    <row r="566" spans="1:45" ht="30" customHeight="1" thickBot="1" x14ac:dyDescent="0.35">
      <c r="A566" s="81"/>
      <c r="B566" s="754"/>
      <c r="C566" s="755"/>
      <c r="D566" s="756"/>
      <c r="E566" s="757"/>
      <c r="F566" s="758"/>
      <c r="G566" s="789"/>
      <c r="H566" s="760"/>
      <c r="I566" s="790"/>
      <c r="J566" s="790"/>
      <c r="K566" s="776"/>
      <c r="L566" s="763"/>
      <c r="M566" s="764"/>
      <c r="N566" s="93" t="s">
        <v>52</v>
      </c>
      <c r="O566" s="501">
        <v>0.1</v>
      </c>
      <c r="P566" s="95">
        <v>1</v>
      </c>
      <c r="Q566" s="501">
        <v>0</v>
      </c>
      <c r="R566" s="791">
        <v>0</v>
      </c>
      <c r="S566" s="97">
        <f>SUM(O566:O566)*M565</f>
        <v>4.0000000000000008E-2</v>
      </c>
      <c r="T566" s="98">
        <f>SUM(P566:P566)*M565</f>
        <v>0.4</v>
      </c>
      <c r="U566" s="98">
        <f>SUM(Q566:Q566)*M565</f>
        <v>0</v>
      </c>
      <c r="V566" s="98">
        <f>SUM(R566:R566)*M565</f>
        <v>0</v>
      </c>
      <c r="W566" s="160">
        <f t="shared" si="278"/>
        <v>0.4</v>
      </c>
      <c r="X566" s="100"/>
      <c r="Y566" s="101"/>
      <c r="Z566" s="102"/>
      <c r="AA566" s="103"/>
      <c r="AB566" s="104"/>
      <c r="AC566" s="105"/>
      <c r="AD566" s="765"/>
      <c r="AE566" s="107"/>
      <c r="AF566" s="108"/>
      <c r="AG566" s="109"/>
      <c r="AH566" s="109"/>
      <c r="AI566" s="109"/>
      <c r="AJ566" s="766"/>
      <c r="AK566" s="124"/>
      <c r="AP566" s="126"/>
      <c r="AQ566" s="104"/>
      <c r="AS566" s="114" t="str">
        <f t="shared" si="272"/>
        <v>OK</v>
      </c>
    </row>
    <row r="567" spans="1:45" ht="30" customHeight="1" x14ac:dyDescent="0.3">
      <c r="A567" s="81"/>
      <c r="B567" s="754"/>
      <c r="C567" s="755"/>
      <c r="D567" s="756"/>
      <c r="E567" s="757"/>
      <c r="F567" s="758"/>
      <c r="G567" s="789"/>
      <c r="H567" s="760"/>
      <c r="I567" s="790"/>
      <c r="J567" s="790"/>
      <c r="K567" s="776"/>
      <c r="L567" s="767" t="s">
        <v>677</v>
      </c>
      <c r="M567" s="768">
        <v>0.1</v>
      </c>
      <c r="N567" s="127" t="s">
        <v>46</v>
      </c>
      <c r="O567" s="502">
        <v>0</v>
      </c>
      <c r="P567" s="184">
        <v>0</v>
      </c>
      <c r="Q567" s="502">
        <v>0.8</v>
      </c>
      <c r="R567" s="792">
        <v>1</v>
      </c>
      <c r="S567" s="128">
        <f>SUM(O567:O567)*M567</f>
        <v>0</v>
      </c>
      <c r="T567" s="129">
        <f>SUM(P567:P567)*M567</f>
        <v>0</v>
      </c>
      <c r="U567" s="129">
        <f>SUM(Q567:Q567)*M567</f>
        <v>8.0000000000000016E-2</v>
      </c>
      <c r="V567" s="129">
        <f>SUM(R567:R567)*M567</f>
        <v>0.1</v>
      </c>
      <c r="W567" s="186">
        <f t="shared" si="278"/>
        <v>0.1</v>
      </c>
      <c r="X567" s="100"/>
      <c r="Y567" s="101"/>
      <c r="Z567" s="102"/>
      <c r="AA567" s="103"/>
      <c r="AB567" s="104"/>
      <c r="AC567" s="105"/>
      <c r="AD567" s="765"/>
      <c r="AE567" s="76"/>
      <c r="AF567" s="77" t="str">
        <f t="shared" ref="AF567" si="297">+IF(P568&gt;P567,"SUPERADA",IF(T568=T567,"EQUILIBRADA",IF(T568&lt;T567,"PARA MEJORAR")))</f>
        <v>EQUILIBRADA</v>
      </c>
      <c r="AG567" s="109"/>
      <c r="AH567" s="109"/>
      <c r="AI567" s="109"/>
      <c r="AJ567" s="766"/>
      <c r="AK567" s="124"/>
      <c r="AP567" s="126"/>
      <c r="AQ567" s="104"/>
      <c r="AS567" s="80" t="str">
        <f t="shared" si="272"/>
        <v>MAL</v>
      </c>
    </row>
    <row r="568" spans="1:45" ht="30" customHeight="1" thickBot="1" x14ac:dyDescent="0.35">
      <c r="A568" s="81"/>
      <c r="B568" s="754"/>
      <c r="C568" s="755"/>
      <c r="D568" s="756"/>
      <c r="E568" s="757"/>
      <c r="F568" s="758"/>
      <c r="G568" s="789"/>
      <c r="H568" s="760"/>
      <c r="I568" s="790"/>
      <c r="J568" s="790"/>
      <c r="K568" s="776"/>
      <c r="L568" s="763"/>
      <c r="M568" s="764"/>
      <c r="N568" s="93" t="s">
        <v>52</v>
      </c>
      <c r="O568" s="501">
        <v>0</v>
      </c>
      <c r="P568" s="95">
        <v>0</v>
      </c>
      <c r="Q568" s="501">
        <v>0</v>
      </c>
      <c r="R568" s="791">
        <v>0</v>
      </c>
      <c r="S568" s="97">
        <f>SUM(O568:O568)*M567</f>
        <v>0</v>
      </c>
      <c r="T568" s="98">
        <f>SUM(P568:P568)*M567</f>
        <v>0</v>
      </c>
      <c r="U568" s="98">
        <f>SUM(Q568:Q568)*M567</f>
        <v>0</v>
      </c>
      <c r="V568" s="98">
        <f>SUM(R568:R568)*M567</f>
        <v>0</v>
      </c>
      <c r="W568" s="160">
        <f t="shared" si="278"/>
        <v>0</v>
      </c>
      <c r="X568" s="100"/>
      <c r="Y568" s="101"/>
      <c r="Z568" s="102"/>
      <c r="AA568" s="103"/>
      <c r="AB568" s="104"/>
      <c r="AC568" s="105"/>
      <c r="AD568" s="765"/>
      <c r="AE568" s="107"/>
      <c r="AF568" s="108"/>
      <c r="AG568" s="109"/>
      <c r="AH568" s="109"/>
      <c r="AI568" s="109"/>
      <c r="AJ568" s="766"/>
      <c r="AK568" s="124"/>
      <c r="AP568" s="126"/>
      <c r="AQ568" s="104"/>
      <c r="AS568" s="114" t="str">
        <f t="shared" si="272"/>
        <v>OK</v>
      </c>
    </row>
    <row r="569" spans="1:45" ht="30" customHeight="1" x14ac:dyDescent="0.3">
      <c r="A569" s="81"/>
      <c r="B569" s="754"/>
      <c r="C569" s="755"/>
      <c r="D569" s="756"/>
      <c r="E569" s="757"/>
      <c r="F569" s="758"/>
      <c r="G569" s="789"/>
      <c r="H569" s="760"/>
      <c r="I569" s="790"/>
      <c r="J569" s="790"/>
      <c r="K569" s="776"/>
      <c r="L569" s="767" t="s">
        <v>678</v>
      </c>
      <c r="M569" s="768">
        <v>0.5</v>
      </c>
      <c r="N569" s="127" t="s">
        <v>46</v>
      </c>
      <c r="O569" s="502">
        <v>0</v>
      </c>
      <c r="P569" s="184">
        <v>0</v>
      </c>
      <c r="Q569" s="502">
        <v>0.9</v>
      </c>
      <c r="R569" s="792">
        <v>1</v>
      </c>
      <c r="S569" s="128">
        <f>SUM(O569:O569)*M569</f>
        <v>0</v>
      </c>
      <c r="T569" s="129">
        <f>SUM(P569:P569)*M569</f>
        <v>0</v>
      </c>
      <c r="U569" s="129">
        <f>SUM(Q569:Q569)*M569</f>
        <v>0.45</v>
      </c>
      <c r="V569" s="129">
        <f>SUM(R569:R569)*M569</f>
        <v>0.5</v>
      </c>
      <c r="W569" s="186">
        <f t="shared" si="278"/>
        <v>0.5</v>
      </c>
      <c r="X569" s="100"/>
      <c r="Y569" s="101"/>
      <c r="Z569" s="102"/>
      <c r="AA569" s="103"/>
      <c r="AB569" s="104"/>
      <c r="AC569" s="105"/>
      <c r="AD569" s="765"/>
      <c r="AE569" s="76"/>
      <c r="AF569" s="77" t="str">
        <f t="shared" ref="AF569" si="298">+IF(P570&gt;P569,"SUPERADA",IF(T570=T569,"EQUILIBRADA",IF(T570&lt;T569,"PARA MEJORAR")))</f>
        <v>EQUILIBRADA</v>
      </c>
      <c r="AG569" s="109"/>
      <c r="AH569" s="109"/>
      <c r="AI569" s="109"/>
      <c r="AJ569" s="766"/>
      <c r="AK569" s="124"/>
      <c r="AL569" s="793"/>
      <c r="AM569" s="793"/>
      <c r="AN569" s="794"/>
      <c r="AP569" s="126"/>
      <c r="AQ569" s="104"/>
      <c r="AS569" s="80" t="str">
        <f t="shared" si="272"/>
        <v>MAL</v>
      </c>
    </row>
    <row r="570" spans="1:45" ht="30" customHeight="1" thickBot="1" x14ac:dyDescent="0.35">
      <c r="A570" s="81"/>
      <c r="B570" s="754"/>
      <c r="C570" s="777"/>
      <c r="D570" s="778"/>
      <c r="E570" s="779"/>
      <c r="F570" s="780"/>
      <c r="G570" s="795"/>
      <c r="H570" s="770"/>
      <c r="I570" s="796"/>
      <c r="J570" s="796"/>
      <c r="K570" s="781"/>
      <c r="L570" s="773"/>
      <c r="M570" s="774"/>
      <c r="N570" s="137" t="s">
        <v>52</v>
      </c>
      <c r="O570" s="503">
        <v>0</v>
      </c>
      <c r="P570" s="139">
        <v>0</v>
      </c>
      <c r="Q570" s="503">
        <v>0</v>
      </c>
      <c r="R570" s="797">
        <v>0</v>
      </c>
      <c r="S570" s="214">
        <f>SUM(O570:O570)*M569</f>
        <v>0</v>
      </c>
      <c r="T570" s="215">
        <f>SUM(P570:P570)*M569</f>
        <v>0</v>
      </c>
      <c r="U570" s="215">
        <f>SUM(Q570:Q570)*M569</f>
        <v>0</v>
      </c>
      <c r="V570" s="215">
        <f>SUM(R570:R570)*M569</f>
        <v>0</v>
      </c>
      <c r="W570" s="290">
        <f t="shared" si="278"/>
        <v>0</v>
      </c>
      <c r="X570" s="144"/>
      <c r="Y570" s="145"/>
      <c r="Z570" s="146"/>
      <c r="AA570" s="147"/>
      <c r="AB570" s="148"/>
      <c r="AC570" s="105"/>
      <c r="AD570" s="765"/>
      <c r="AE570" s="107"/>
      <c r="AF570" s="108"/>
      <c r="AG570" s="150"/>
      <c r="AH570" s="150"/>
      <c r="AI570" s="109"/>
      <c r="AJ570" s="766"/>
      <c r="AK570" s="124"/>
      <c r="AP570" s="126"/>
      <c r="AQ570" s="148"/>
      <c r="AS570" s="114" t="str">
        <f t="shared" si="272"/>
        <v>OK</v>
      </c>
    </row>
    <row r="571" spans="1:45" ht="30" customHeight="1" x14ac:dyDescent="0.3">
      <c r="A571" s="81"/>
      <c r="B571" s="754"/>
      <c r="C571" s="742">
        <v>40</v>
      </c>
      <c r="D571" s="743" t="s">
        <v>679</v>
      </c>
      <c r="E571" s="744">
        <v>44</v>
      </c>
      <c r="F571" s="745" t="s">
        <v>680</v>
      </c>
      <c r="G571" s="782" t="s">
        <v>681</v>
      </c>
      <c r="H571" s="747">
        <v>81</v>
      </c>
      <c r="I571" s="775" t="s">
        <v>682</v>
      </c>
      <c r="J571" s="775" t="s">
        <v>683</v>
      </c>
      <c r="K571" s="783" t="s">
        <v>684</v>
      </c>
      <c r="L571" s="750" t="s">
        <v>685</v>
      </c>
      <c r="M571" s="751">
        <v>0.1</v>
      </c>
      <c r="N571" s="62" t="s">
        <v>46</v>
      </c>
      <c r="O571" s="223">
        <v>0.1</v>
      </c>
      <c r="P571" s="224">
        <v>0.5</v>
      </c>
      <c r="Q571" s="224">
        <v>1</v>
      </c>
      <c r="R571" s="225">
        <v>1</v>
      </c>
      <c r="S571" s="226">
        <f>SUM(O571:O571)*M571</f>
        <v>1.0000000000000002E-2</v>
      </c>
      <c r="T571" s="227">
        <f>SUM(P571:P571)*M571</f>
        <v>0.05</v>
      </c>
      <c r="U571" s="227">
        <f>SUM(Q571:Q571)*M571</f>
        <v>0.1</v>
      </c>
      <c r="V571" s="227">
        <f>SUM(R571:R571)*M571</f>
        <v>0.1</v>
      </c>
      <c r="W571" s="228">
        <f t="shared" si="278"/>
        <v>0.1</v>
      </c>
      <c r="X571" s="69">
        <f>+S572+S580+S574+S576+S578</f>
        <v>0.53</v>
      </c>
      <c r="Y571" s="70">
        <f>+T572+T580+T574+T576+T578</f>
        <v>0.53</v>
      </c>
      <c r="Z571" s="71">
        <f>+U572+U580+U574+U576+U578</f>
        <v>0</v>
      </c>
      <c r="AA571" s="72">
        <f>+V572+V580+V574+V576+V578</f>
        <v>0</v>
      </c>
      <c r="AB571" s="73">
        <f>+AA572+AA580</f>
        <v>0</v>
      </c>
      <c r="AC571" s="105"/>
      <c r="AD571" s="765"/>
      <c r="AE571" s="76"/>
      <c r="AF571" s="77" t="str">
        <f t="shared" ref="AF571" si="299">+IF(P572&gt;P571,"SUPERADA",IF(T572=T571,"EQUILIBRADA",IF(T572&lt;T571,"PARA MEJORAR")))</f>
        <v>PARA MEJORAR</v>
      </c>
      <c r="AG571" s="77" t="str">
        <f>IF(COUNTIF(AF571:AF580,"PARA MEJORAR")&gt;=1,"PARA MEJORAR","BIEN")</f>
        <v>PARA MEJORAR</v>
      </c>
      <c r="AH571" s="77" t="str">
        <f>IF(COUNTIF(AG571:AG580,"PARA MEJORAR")&gt;=1,"PARA MEJORAR","BIEN")</f>
        <v>PARA MEJORAR</v>
      </c>
      <c r="AI571" s="109"/>
      <c r="AJ571" s="766"/>
      <c r="AK571" s="204"/>
      <c r="AL571" s="205"/>
      <c r="AM571" s="205"/>
      <c r="AN571" s="205"/>
      <c r="AO571" s="205"/>
      <c r="AP571" s="206"/>
      <c r="AQ571" s="73"/>
      <c r="AS571" s="80" t="str">
        <f t="shared" si="272"/>
        <v>MAL</v>
      </c>
    </row>
    <row r="572" spans="1:45" ht="30" customHeight="1" thickBot="1" x14ac:dyDescent="0.35">
      <c r="A572" s="81"/>
      <c r="B572" s="754"/>
      <c r="C572" s="755"/>
      <c r="D572" s="756"/>
      <c r="E572" s="757"/>
      <c r="F572" s="758"/>
      <c r="G572" s="784"/>
      <c r="H572" s="760"/>
      <c r="I572" s="776"/>
      <c r="J572" s="776"/>
      <c r="K572" s="776"/>
      <c r="L572" s="763"/>
      <c r="M572" s="764"/>
      <c r="N572" s="93" t="s">
        <v>52</v>
      </c>
      <c r="O572" s="233">
        <v>0.1</v>
      </c>
      <c r="P572" s="234">
        <v>0.1</v>
      </c>
      <c r="Q572" s="234">
        <v>0</v>
      </c>
      <c r="R572" s="235">
        <v>0</v>
      </c>
      <c r="S572" s="236">
        <f>SUM(O572:O572)*M571</f>
        <v>1.0000000000000002E-2</v>
      </c>
      <c r="T572" s="237">
        <f>SUM(P572:P572)*M571</f>
        <v>1.0000000000000002E-2</v>
      </c>
      <c r="U572" s="237">
        <f>SUM(Q572:Q572)*M571</f>
        <v>0</v>
      </c>
      <c r="V572" s="237">
        <f>SUM(R572:R572)*M571</f>
        <v>0</v>
      </c>
      <c r="W572" s="238">
        <f t="shared" si="278"/>
        <v>1.0000000000000002E-2</v>
      </c>
      <c r="X572" s="100"/>
      <c r="Y572" s="101"/>
      <c r="Z572" s="102"/>
      <c r="AA572" s="103"/>
      <c r="AB572" s="104"/>
      <c r="AC572" s="105"/>
      <c r="AD572" s="765"/>
      <c r="AE572" s="107"/>
      <c r="AF572" s="108"/>
      <c r="AG572" s="109"/>
      <c r="AH572" s="109"/>
      <c r="AI572" s="109"/>
      <c r="AJ572" s="766"/>
      <c r="AK572" s="124"/>
      <c r="AP572" s="126"/>
      <c r="AQ572" s="104"/>
      <c r="AS572" s="114" t="str">
        <f t="shared" si="272"/>
        <v>OK</v>
      </c>
    </row>
    <row r="573" spans="1:45" ht="30" customHeight="1" x14ac:dyDescent="0.3">
      <c r="A573" s="81"/>
      <c r="B573" s="754"/>
      <c r="C573" s="755"/>
      <c r="D573" s="756"/>
      <c r="E573" s="757"/>
      <c r="F573" s="758"/>
      <c r="G573" s="784"/>
      <c r="H573" s="760"/>
      <c r="I573" s="776"/>
      <c r="J573" s="776"/>
      <c r="K573" s="776"/>
      <c r="L573" s="767" t="s">
        <v>686</v>
      </c>
      <c r="M573" s="768">
        <v>0.4</v>
      </c>
      <c r="N573" s="127" t="s">
        <v>46</v>
      </c>
      <c r="O573" s="239">
        <v>1</v>
      </c>
      <c r="P573" s="240">
        <v>1</v>
      </c>
      <c r="Q573" s="240">
        <v>1</v>
      </c>
      <c r="R573" s="241">
        <v>1</v>
      </c>
      <c r="S573" s="242">
        <f>SUM(O573:O573)*M573</f>
        <v>0.4</v>
      </c>
      <c r="T573" s="243">
        <f>SUM(P573:P573)*M573</f>
        <v>0.4</v>
      </c>
      <c r="U573" s="243">
        <f>SUM(Q573:Q573)*M573</f>
        <v>0.4</v>
      </c>
      <c r="V573" s="243">
        <f>SUM(R573:R573)*M573</f>
        <v>0.4</v>
      </c>
      <c r="W573" s="244">
        <f>MAX(S573:V573)</f>
        <v>0.4</v>
      </c>
      <c r="X573" s="100"/>
      <c r="Y573" s="101"/>
      <c r="Z573" s="102"/>
      <c r="AA573" s="103"/>
      <c r="AB573" s="104"/>
      <c r="AC573" s="105"/>
      <c r="AD573" s="765"/>
      <c r="AE573" s="76"/>
      <c r="AF573" s="77" t="str">
        <f t="shared" ref="AF573" si="300">+IF(P574&gt;P573,"SUPERADA",IF(T574=T573,"EQUILIBRADA",IF(T574&lt;T573,"PARA MEJORAR")))</f>
        <v>EQUILIBRADA</v>
      </c>
      <c r="AG573" s="109"/>
      <c r="AH573" s="109"/>
      <c r="AI573" s="109"/>
      <c r="AJ573" s="766"/>
      <c r="AK573" s="124"/>
      <c r="AP573" s="126"/>
      <c r="AQ573" s="104"/>
      <c r="AS573" s="80" t="str">
        <f t="shared" si="272"/>
        <v>OK</v>
      </c>
    </row>
    <row r="574" spans="1:45" ht="30" customHeight="1" thickBot="1" x14ac:dyDescent="0.35">
      <c r="A574" s="81"/>
      <c r="B574" s="754"/>
      <c r="C574" s="755"/>
      <c r="D574" s="756"/>
      <c r="E574" s="757"/>
      <c r="F574" s="758"/>
      <c r="G574" s="784"/>
      <c r="H574" s="760"/>
      <c r="I574" s="776"/>
      <c r="J574" s="776"/>
      <c r="K574" s="776"/>
      <c r="L574" s="763"/>
      <c r="M574" s="764"/>
      <c r="N574" s="137" t="s">
        <v>52</v>
      </c>
      <c r="O574" s="233">
        <v>1</v>
      </c>
      <c r="P574" s="234">
        <v>1</v>
      </c>
      <c r="Q574" s="234">
        <v>0</v>
      </c>
      <c r="R574" s="235">
        <v>0</v>
      </c>
      <c r="S574" s="236">
        <f>SUM(O574:O574)*M573</f>
        <v>0.4</v>
      </c>
      <c r="T574" s="237">
        <f>SUM(P574:P574)*M573</f>
        <v>0.4</v>
      </c>
      <c r="U574" s="237">
        <f>SUM(Q574:Q574)*M573</f>
        <v>0</v>
      </c>
      <c r="V574" s="237">
        <f>SUM(R574:R574)*M573</f>
        <v>0</v>
      </c>
      <c r="W574" s="238">
        <f>MAX(S574:V574)</f>
        <v>0.4</v>
      </c>
      <c r="X574" s="100"/>
      <c r="Y574" s="101"/>
      <c r="Z574" s="102"/>
      <c r="AA574" s="103"/>
      <c r="AB574" s="104"/>
      <c r="AC574" s="105"/>
      <c r="AD574" s="765"/>
      <c r="AE574" s="107"/>
      <c r="AF574" s="108"/>
      <c r="AG574" s="109"/>
      <c r="AH574" s="109"/>
      <c r="AI574" s="109"/>
      <c r="AJ574" s="766"/>
      <c r="AK574" s="124"/>
      <c r="AP574" s="126"/>
      <c r="AQ574" s="104"/>
      <c r="AS574" s="114" t="str">
        <f t="shared" si="272"/>
        <v>OK</v>
      </c>
    </row>
    <row r="575" spans="1:45" ht="30" customHeight="1" x14ac:dyDescent="0.3">
      <c r="A575" s="81"/>
      <c r="B575" s="754"/>
      <c r="C575" s="755"/>
      <c r="D575" s="756"/>
      <c r="E575" s="757"/>
      <c r="F575" s="758"/>
      <c r="G575" s="784"/>
      <c r="H575" s="760"/>
      <c r="I575" s="776"/>
      <c r="J575" s="776"/>
      <c r="K575" s="776"/>
      <c r="L575" s="767" t="s">
        <v>687</v>
      </c>
      <c r="M575" s="768">
        <v>0.1</v>
      </c>
      <c r="N575" s="127" t="s">
        <v>46</v>
      </c>
      <c r="O575" s="239">
        <v>1</v>
      </c>
      <c r="P575" s="240">
        <v>1</v>
      </c>
      <c r="Q575" s="240">
        <v>1</v>
      </c>
      <c r="R575" s="241">
        <v>1</v>
      </c>
      <c r="S575" s="242">
        <f>SUM(O575:O575)*M575</f>
        <v>0.1</v>
      </c>
      <c r="T575" s="243">
        <f>SUM(P575:P575)*M575</f>
        <v>0.1</v>
      </c>
      <c r="U575" s="243">
        <f>SUM(Q575:Q575)*M575</f>
        <v>0.1</v>
      </c>
      <c r="V575" s="243">
        <f>SUM(R575:R575)*M575</f>
        <v>0.1</v>
      </c>
      <c r="W575" s="244">
        <f t="shared" si="278"/>
        <v>0.1</v>
      </c>
      <c r="X575" s="100"/>
      <c r="Y575" s="101"/>
      <c r="Z575" s="102"/>
      <c r="AA575" s="103"/>
      <c r="AB575" s="104"/>
      <c r="AC575" s="105"/>
      <c r="AD575" s="765"/>
      <c r="AE575" s="76"/>
      <c r="AF575" s="77" t="str">
        <f t="shared" ref="AF575" si="301">+IF(P576&gt;P575,"SUPERADA",IF(T576=T575,"EQUILIBRADA",IF(T576&lt;T575,"PARA MEJORAR")))</f>
        <v>EQUILIBRADA</v>
      </c>
      <c r="AG575" s="109"/>
      <c r="AH575" s="109"/>
      <c r="AI575" s="109"/>
      <c r="AJ575" s="766"/>
      <c r="AK575" s="124"/>
      <c r="AP575" s="126"/>
      <c r="AQ575" s="104"/>
      <c r="AS575" s="80" t="str">
        <f t="shared" si="272"/>
        <v>OK</v>
      </c>
    </row>
    <row r="576" spans="1:45" ht="30" customHeight="1" thickBot="1" x14ac:dyDescent="0.35">
      <c r="A576" s="81"/>
      <c r="B576" s="754"/>
      <c r="C576" s="755"/>
      <c r="D576" s="756"/>
      <c r="E576" s="757"/>
      <c r="F576" s="758"/>
      <c r="G576" s="784"/>
      <c r="H576" s="760"/>
      <c r="I576" s="776"/>
      <c r="J576" s="776"/>
      <c r="K576" s="776"/>
      <c r="L576" s="763"/>
      <c r="M576" s="764"/>
      <c r="N576" s="137" t="s">
        <v>52</v>
      </c>
      <c r="O576" s="233">
        <v>1</v>
      </c>
      <c r="P576" s="234">
        <v>1</v>
      </c>
      <c r="Q576" s="234">
        <v>0</v>
      </c>
      <c r="R576" s="235">
        <v>0</v>
      </c>
      <c r="S576" s="236">
        <f>SUM(O576:O576)*M575</f>
        <v>0.1</v>
      </c>
      <c r="T576" s="237">
        <f>SUM(P576:P576)*M575</f>
        <v>0.1</v>
      </c>
      <c r="U576" s="237">
        <f>SUM(Q576:Q576)*M575</f>
        <v>0</v>
      </c>
      <c r="V576" s="237">
        <f>SUM(R576:R576)*M575</f>
        <v>0</v>
      </c>
      <c r="W576" s="238">
        <f t="shared" si="278"/>
        <v>0.1</v>
      </c>
      <c r="X576" s="100"/>
      <c r="Y576" s="101"/>
      <c r="Z576" s="102"/>
      <c r="AA576" s="103"/>
      <c r="AB576" s="104"/>
      <c r="AC576" s="105"/>
      <c r="AD576" s="765"/>
      <c r="AE576" s="107"/>
      <c r="AF576" s="108"/>
      <c r="AG576" s="109"/>
      <c r="AH576" s="109"/>
      <c r="AI576" s="109"/>
      <c r="AJ576" s="766"/>
      <c r="AK576" s="124"/>
      <c r="AP576" s="126"/>
      <c r="AQ576" s="104"/>
      <c r="AS576" s="114" t="str">
        <f t="shared" si="272"/>
        <v>OK</v>
      </c>
    </row>
    <row r="577" spans="1:45" ht="30" customHeight="1" x14ac:dyDescent="0.3">
      <c r="A577" s="81"/>
      <c r="B577" s="754"/>
      <c r="C577" s="755"/>
      <c r="D577" s="756"/>
      <c r="E577" s="757"/>
      <c r="F577" s="758"/>
      <c r="G577" s="784"/>
      <c r="H577" s="760"/>
      <c r="I577" s="776"/>
      <c r="J577" s="776"/>
      <c r="K577" s="776"/>
      <c r="L577" s="767" t="s">
        <v>688</v>
      </c>
      <c r="M577" s="768">
        <v>0.2</v>
      </c>
      <c r="N577" s="127" t="s">
        <v>46</v>
      </c>
      <c r="O577" s="239">
        <v>0.1</v>
      </c>
      <c r="P577" s="240">
        <v>0.2</v>
      </c>
      <c r="Q577" s="240">
        <v>0.5</v>
      </c>
      <c r="R577" s="241">
        <v>1</v>
      </c>
      <c r="S577" s="242">
        <f>SUM(O577:O577)*M577</f>
        <v>2.0000000000000004E-2</v>
      </c>
      <c r="T577" s="243">
        <f>SUM(P577:P577)*M577</f>
        <v>4.0000000000000008E-2</v>
      </c>
      <c r="U577" s="243">
        <f>SUM(Q577:Q577)*M577</f>
        <v>0.1</v>
      </c>
      <c r="V577" s="243">
        <f>SUM(R577:R577)*M577</f>
        <v>0.2</v>
      </c>
      <c r="W577" s="244">
        <f>MAX(S577:V577)</f>
        <v>0.2</v>
      </c>
      <c r="X577" s="100"/>
      <c r="Y577" s="101"/>
      <c r="Z577" s="102"/>
      <c r="AA577" s="103"/>
      <c r="AB577" s="104"/>
      <c r="AC577" s="105"/>
      <c r="AD577" s="765"/>
      <c r="AE577" s="76"/>
      <c r="AF577" s="77" t="str">
        <f t="shared" ref="AF577" si="302">+IF(P578&gt;P577,"SUPERADA",IF(T578=T577,"EQUILIBRADA",IF(T578&lt;T577,"PARA MEJORAR")))</f>
        <v>PARA MEJORAR</v>
      </c>
      <c r="AG577" s="109"/>
      <c r="AH577" s="109"/>
      <c r="AI577" s="109"/>
      <c r="AJ577" s="766"/>
      <c r="AK577" s="124"/>
      <c r="AP577" s="126"/>
      <c r="AQ577" s="104"/>
      <c r="AS577" s="80" t="str">
        <f t="shared" si="272"/>
        <v>MAL</v>
      </c>
    </row>
    <row r="578" spans="1:45" ht="30" customHeight="1" thickBot="1" x14ac:dyDescent="0.35">
      <c r="A578" s="81"/>
      <c r="B578" s="754"/>
      <c r="C578" s="755"/>
      <c r="D578" s="756"/>
      <c r="E578" s="757"/>
      <c r="F578" s="758"/>
      <c r="G578" s="784"/>
      <c r="H578" s="760"/>
      <c r="I578" s="776"/>
      <c r="J578" s="776"/>
      <c r="K578" s="776"/>
      <c r="L578" s="763"/>
      <c r="M578" s="764"/>
      <c r="N578" s="137" t="s">
        <v>52</v>
      </c>
      <c r="O578" s="233">
        <v>0.1</v>
      </c>
      <c r="P578" s="234">
        <v>0.1</v>
      </c>
      <c r="Q578" s="234">
        <v>0</v>
      </c>
      <c r="R578" s="235">
        <v>0</v>
      </c>
      <c r="S578" s="236">
        <f>SUM(O578:O578)*M577</f>
        <v>2.0000000000000004E-2</v>
      </c>
      <c r="T578" s="237">
        <f>SUM(P578:P578)*M577</f>
        <v>2.0000000000000004E-2</v>
      </c>
      <c r="U578" s="237">
        <f>SUM(Q578:Q578)*M577</f>
        <v>0</v>
      </c>
      <c r="V578" s="237">
        <f>SUM(R578:R578)*M577</f>
        <v>0</v>
      </c>
      <c r="W578" s="238">
        <f>MAX(S578:V578)</f>
        <v>2.0000000000000004E-2</v>
      </c>
      <c r="X578" s="100"/>
      <c r="Y578" s="101"/>
      <c r="Z578" s="102"/>
      <c r="AA578" s="103"/>
      <c r="AB578" s="104"/>
      <c r="AC578" s="105"/>
      <c r="AD578" s="765"/>
      <c r="AE578" s="107"/>
      <c r="AF578" s="108"/>
      <c r="AG578" s="109"/>
      <c r="AH578" s="109"/>
      <c r="AI578" s="109"/>
      <c r="AJ578" s="766"/>
      <c r="AK578" s="124"/>
      <c r="AP578" s="126"/>
      <c r="AQ578" s="104"/>
      <c r="AS578" s="114" t="str">
        <f t="shared" si="272"/>
        <v>OK</v>
      </c>
    </row>
    <row r="579" spans="1:45" ht="30" customHeight="1" x14ac:dyDescent="0.3">
      <c r="A579" s="81"/>
      <c r="B579" s="754"/>
      <c r="C579" s="755"/>
      <c r="D579" s="756"/>
      <c r="E579" s="757"/>
      <c r="F579" s="758"/>
      <c r="G579" s="784"/>
      <c r="H579" s="760"/>
      <c r="I579" s="776"/>
      <c r="J579" s="776"/>
      <c r="K579" s="776"/>
      <c r="L579" s="767" t="s">
        <v>689</v>
      </c>
      <c r="M579" s="768">
        <v>0.2</v>
      </c>
      <c r="N579" s="127" t="s">
        <v>46</v>
      </c>
      <c r="O579" s="239">
        <v>0</v>
      </c>
      <c r="P579" s="240">
        <v>0</v>
      </c>
      <c r="Q579" s="240">
        <v>0.3</v>
      </c>
      <c r="R579" s="241">
        <v>1</v>
      </c>
      <c r="S579" s="242">
        <f>SUM(O579:O579)*M579</f>
        <v>0</v>
      </c>
      <c r="T579" s="243">
        <f>SUM(P579:P579)*M579</f>
        <v>0</v>
      </c>
      <c r="U579" s="243">
        <f>SUM(Q579:Q579)*M579</f>
        <v>0.06</v>
      </c>
      <c r="V579" s="243">
        <f>SUM(R579:R579)*M579</f>
        <v>0.2</v>
      </c>
      <c r="W579" s="244">
        <f t="shared" si="278"/>
        <v>0.2</v>
      </c>
      <c r="X579" s="100"/>
      <c r="Y579" s="101"/>
      <c r="Z579" s="102"/>
      <c r="AA579" s="103"/>
      <c r="AB579" s="104"/>
      <c r="AC579" s="105"/>
      <c r="AD579" s="765"/>
      <c r="AE579" s="76"/>
      <c r="AF579" s="77" t="str">
        <f t="shared" ref="AF579" si="303">+IF(P580&gt;P579,"SUPERADA",IF(T580=T579,"EQUILIBRADA",IF(T580&lt;T579,"PARA MEJORAR")))</f>
        <v>EQUILIBRADA</v>
      </c>
      <c r="AG579" s="109"/>
      <c r="AH579" s="109"/>
      <c r="AI579" s="109"/>
      <c r="AJ579" s="766"/>
      <c r="AK579" s="124"/>
      <c r="AP579" s="126"/>
      <c r="AQ579" s="104"/>
      <c r="AS579" s="80" t="str">
        <f t="shared" si="272"/>
        <v>MAL</v>
      </c>
    </row>
    <row r="580" spans="1:45" ht="30" customHeight="1" thickBot="1" x14ac:dyDescent="0.35">
      <c r="A580" s="81"/>
      <c r="B580" s="754"/>
      <c r="C580" s="777"/>
      <c r="D580" s="778"/>
      <c r="E580" s="779"/>
      <c r="F580" s="780"/>
      <c r="G580" s="785"/>
      <c r="H580" s="770"/>
      <c r="I580" s="781"/>
      <c r="J580" s="781"/>
      <c r="K580" s="781"/>
      <c r="L580" s="773"/>
      <c r="M580" s="774"/>
      <c r="N580" s="137" t="s">
        <v>52</v>
      </c>
      <c r="O580" s="249">
        <v>0</v>
      </c>
      <c r="P580" s="250">
        <v>0</v>
      </c>
      <c r="Q580" s="250">
        <v>0</v>
      </c>
      <c r="R580" s="251">
        <v>0</v>
      </c>
      <c r="S580" s="252">
        <f>SUM(O580:O580)*M579</f>
        <v>0</v>
      </c>
      <c r="T580" s="253">
        <f>SUM(P580:P580)*M579</f>
        <v>0</v>
      </c>
      <c r="U580" s="253">
        <f>SUM(Q580:Q580)*M579</f>
        <v>0</v>
      </c>
      <c r="V580" s="253">
        <f>SUM(R580:R580)*M579</f>
        <v>0</v>
      </c>
      <c r="W580" s="254">
        <f t="shared" si="278"/>
        <v>0</v>
      </c>
      <c r="X580" s="144"/>
      <c r="Y580" s="145"/>
      <c r="Z580" s="146"/>
      <c r="AA580" s="147"/>
      <c r="AB580" s="148"/>
      <c r="AC580" s="105"/>
      <c r="AD580" s="765"/>
      <c r="AE580" s="107"/>
      <c r="AF580" s="108"/>
      <c r="AG580" s="150"/>
      <c r="AH580" s="150"/>
      <c r="AI580" s="109"/>
      <c r="AJ580" s="766"/>
      <c r="AK580" s="124"/>
      <c r="AP580" s="126"/>
      <c r="AQ580" s="148"/>
      <c r="AS580" s="114" t="str">
        <f t="shared" si="272"/>
        <v>OK</v>
      </c>
    </row>
    <row r="581" spans="1:45" ht="30" customHeight="1" x14ac:dyDescent="0.3">
      <c r="A581" s="81"/>
      <c r="B581" s="754"/>
      <c r="C581" s="742">
        <v>41</v>
      </c>
      <c r="D581" s="743" t="s">
        <v>690</v>
      </c>
      <c r="E581" s="744">
        <v>45</v>
      </c>
      <c r="F581" s="745" t="s">
        <v>691</v>
      </c>
      <c r="G581" s="782" t="s">
        <v>692</v>
      </c>
      <c r="H581" s="747">
        <v>82</v>
      </c>
      <c r="I581" s="775" t="s">
        <v>693</v>
      </c>
      <c r="J581" s="775" t="s">
        <v>694</v>
      </c>
      <c r="K581" s="783" t="s">
        <v>675</v>
      </c>
      <c r="L581" s="750" t="s">
        <v>695</v>
      </c>
      <c r="M581" s="751">
        <v>0.2</v>
      </c>
      <c r="N581" s="62" t="s">
        <v>46</v>
      </c>
      <c r="O581" s="64">
        <v>0.5</v>
      </c>
      <c r="P581" s="64">
        <v>1</v>
      </c>
      <c r="Q581" s="64">
        <v>1</v>
      </c>
      <c r="R581" s="65">
        <v>1</v>
      </c>
      <c r="S581" s="121">
        <f>SUM(O581:O581)*M581</f>
        <v>0.1</v>
      </c>
      <c r="T581" s="122">
        <f>SUM(P581:P581)*M581</f>
        <v>0.2</v>
      </c>
      <c r="U581" s="122">
        <f>SUM(Q581:Q581)*M581</f>
        <v>0.2</v>
      </c>
      <c r="V581" s="122">
        <f>SUM(R581:R581)*M581</f>
        <v>0.2</v>
      </c>
      <c r="W581" s="164">
        <f t="shared" si="278"/>
        <v>0.2</v>
      </c>
      <c r="X581" s="69">
        <f>+S582+S586+S588+S584</f>
        <v>0.1</v>
      </c>
      <c r="Y581" s="70">
        <f>+T582+T586+T588+T584</f>
        <v>0.4</v>
      </c>
      <c r="Z581" s="71">
        <f>+U582+U586+U588+U584</f>
        <v>0</v>
      </c>
      <c r="AA581" s="72">
        <f>+V582+V586+V588+V584</f>
        <v>0</v>
      </c>
      <c r="AB581" s="73">
        <f>+AA582+AA586+AA588</f>
        <v>0</v>
      </c>
      <c r="AC581" s="105"/>
      <c r="AD581" s="765"/>
      <c r="AE581" s="76"/>
      <c r="AF581" s="77" t="str">
        <f t="shared" ref="AF581" si="304">+IF(P582&gt;P581,"SUPERADA",IF(T582=T581,"EQUILIBRADA",IF(T582&lt;T581,"PARA MEJORAR")))</f>
        <v>EQUILIBRADA</v>
      </c>
      <c r="AG581" s="77" t="str">
        <f>IF(COUNTIF(AF581:AF588,"PARA MEJORAR")&gt;=1,"PARA MEJORAR","BIEN")</f>
        <v>PARA MEJORAR</v>
      </c>
      <c r="AH581" s="77" t="str">
        <f>IF(COUNTIF(AG581:AG588,"PARA MEJORAR")&gt;=1,"PARA MEJORAR","BIEN")</f>
        <v>PARA MEJORAR</v>
      </c>
      <c r="AI581" s="109"/>
      <c r="AJ581" s="766"/>
      <c r="AK581" s="204"/>
      <c r="AL581" s="205"/>
      <c r="AM581" s="205"/>
      <c r="AN581" s="205"/>
      <c r="AO581" s="205"/>
      <c r="AP581" s="206"/>
      <c r="AQ581" s="73"/>
      <c r="AS581" s="80" t="str">
        <f t="shared" si="272"/>
        <v>OK</v>
      </c>
    </row>
    <row r="582" spans="1:45" ht="30" customHeight="1" thickBot="1" x14ac:dyDescent="0.35">
      <c r="A582" s="81"/>
      <c r="B582" s="754"/>
      <c r="C582" s="755"/>
      <c r="D582" s="756"/>
      <c r="E582" s="757"/>
      <c r="F582" s="758"/>
      <c r="G582" s="784"/>
      <c r="H582" s="760"/>
      <c r="I582" s="776"/>
      <c r="J582" s="776"/>
      <c r="K582" s="776"/>
      <c r="L582" s="763"/>
      <c r="M582" s="764"/>
      <c r="N582" s="93" t="s">
        <v>52</v>
      </c>
      <c r="O582" s="95">
        <v>0.5</v>
      </c>
      <c r="P582" s="95">
        <v>1</v>
      </c>
      <c r="Q582" s="95">
        <v>0</v>
      </c>
      <c r="R582" s="96">
        <v>0</v>
      </c>
      <c r="S582" s="97">
        <f>SUM(O582:O582)*M581</f>
        <v>0.1</v>
      </c>
      <c r="T582" s="98">
        <f>SUM(P582:P582)*M581</f>
        <v>0.2</v>
      </c>
      <c r="U582" s="98">
        <f>SUM(Q582:Q582)*M581</f>
        <v>0</v>
      </c>
      <c r="V582" s="98">
        <f>SUM(R582:R582)*M581</f>
        <v>0</v>
      </c>
      <c r="W582" s="160">
        <f t="shared" si="278"/>
        <v>0.2</v>
      </c>
      <c r="X582" s="100"/>
      <c r="Y582" s="101"/>
      <c r="Z582" s="102"/>
      <c r="AA582" s="103"/>
      <c r="AB582" s="104"/>
      <c r="AC582" s="105"/>
      <c r="AD582" s="765"/>
      <c r="AE582" s="107"/>
      <c r="AF582" s="108"/>
      <c r="AG582" s="109"/>
      <c r="AH582" s="109"/>
      <c r="AI582" s="109"/>
      <c r="AJ582" s="766"/>
      <c r="AK582" s="124"/>
      <c r="AP582" s="126"/>
      <c r="AQ582" s="104"/>
      <c r="AS582" s="114" t="str">
        <f t="shared" si="272"/>
        <v>OK</v>
      </c>
    </row>
    <row r="583" spans="1:45" ht="30" customHeight="1" x14ac:dyDescent="0.3">
      <c r="A583" s="81"/>
      <c r="B583" s="754"/>
      <c r="C583" s="755"/>
      <c r="D583" s="756"/>
      <c r="E583" s="757"/>
      <c r="F583" s="758"/>
      <c r="G583" s="784"/>
      <c r="H583" s="760"/>
      <c r="I583" s="776"/>
      <c r="J583" s="776"/>
      <c r="K583" s="776"/>
      <c r="L583" s="767" t="s">
        <v>696</v>
      </c>
      <c r="M583" s="768">
        <v>0.2</v>
      </c>
      <c r="N583" s="127" t="s">
        <v>46</v>
      </c>
      <c r="O583" s="184">
        <v>0</v>
      </c>
      <c r="P583" s="184">
        <v>1</v>
      </c>
      <c r="Q583" s="184">
        <v>1</v>
      </c>
      <c r="R583" s="185">
        <v>1</v>
      </c>
      <c r="S583" s="128">
        <f>SUM(O583:O583)*M583</f>
        <v>0</v>
      </c>
      <c r="T583" s="129">
        <f>SUM(P583:P583)*M583</f>
        <v>0.2</v>
      </c>
      <c r="U583" s="129">
        <f>SUM(Q583:Q583)*M583</f>
        <v>0.2</v>
      </c>
      <c r="V583" s="129">
        <f>SUM(R583:R583)*M583</f>
        <v>0.2</v>
      </c>
      <c r="W583" s="186">
        <f>MAX(S583:V583)</f>
        <v>0.2</v>
      </c>
      <c r="X583" s="100"/>
      <c r="Y583" s="101"/>
      <c r="Z583" s="102"/>
      <c r="AA583" s="103"/>
      <c r="AB583" s="104"/>
      <c r="AC583" s="105"/>
      <c r="AD583" s="765"/>
      <c r="AE583" s="76"/>
      <c r="AF583" s="77" t="str">
        <f t="shared" ref="AF583" si="305">+IF(P584&gt;P583,"SUPERADA",IF(T584=T583,"EQUILIBRADA",IF(T584&lt;T583,"PARA MEJORAR")))</f>
        <v>EQUILIBRADA</v>
      </c>
      <c r="AG583" s="109"/>
      <c r="AH583" s="109"/>
      <c r="AI583" s="109"/>
      <c r="AJ583" s="766"/>
      <c r="AK583" s="124"/>
      <c r="AP583" s="126"/>
      <c r="AQ583" s="104"/>
      <c r="AS583" s="80" t="str">
        <f t="shared" si="272"/>
        <v>OK</v>
      </c>
    </row>
    <row r="584" spans="1:45" ht="30" customHeight="1" thickBot="1" x14ac:dyDescent="0.35">
      <c r="A584" s="81"/>
      <c r="B584" s="754"/>
      <c r="C584" s="755"/>
      <c r="D584" s="756"/>
      <c r="E584" s="757"/>
      <c r="F584" s="758"/>
      <c r="G584" s="784"/>
      <c r="H584" s="760"/>
      <c r="I584" s="776"/>
      <c r="J584" s="776"/>
      <c r="K584" s="776"/>
      <c r="L584" s="763"/>
      <c r="M584" s="764"/>
      <c r="N584" s="93" t="s">
        <v>52</v>
      </c>
      <c r="O584" s="95">
        <v>0</v>
      </c>
      <c r="P584" s="95">
        <v>1</v>
      </c>
      <c r="Q584" s="95">
        <v>0</v>
      </c>
      <c r="R584" s="96">
        <v>0</v>
      </c>
      <c r="S584" s="97">
        <f>SUM(O584:O584)*M583</f>
        <v>0</v>
      </c>
      <c r="T584" s="98">
        <f>SUM(P584:P584)*M583</f>
        <v>0.2</v>
      </c>
      <c r="U584" s="98">
        <f>SUM(Q584:Q584)*M583</f>
        <v>0</v>
      </c>
      <c r="V584" s="98">
        <f>SUM(R584:R584)*M583</f>
        <v>0</v>
      </c>
      <c r="W584" s="160">
        <f>MAX(S584:V584)</f>
        <v>0.2</v>
      </c>
      <c r="X584" s="100"/>
      <c r="Y584" s="101"/>
      <c r="Z584" s="102"/>
      <c r="AA584" s="103"/>
      <c r="AB584" s="104"/>
      <c r="AC584" s="105"/>
      <c r="AD584" s="765"/>
      <c r="AE584" s="107"/>
      <c r="AF584" s="108"/>
      <c r="AG584" s="109"/>
      <c r="AH584" s="109"/>
      <c r="AI584" s="109"/>
      <c r="AJ584" s="766"/>
      <c r="AK584" s="124"/>
      <c r="AP584" s="126"/>
      <c r="AQ584" s="104"/>
      <c r="AS584" s="114" t="str">
        <f t="shared" ref="AS584:AS647" si="306">IF(W584=T584,"OK","MAL")</f>
        <v>OK</v>
      </c>
    </row>
    <row r="585" spans="1:45" ht="30" customHeight="1" x14ac:dyDescent="0.3">
      <c r="A585" s="81"/>
      <c r="B585" s="754"/>
      <c r="C585" s="755"/>
      <c r="D585" s="756"/>
      <c r="E585" s="757"/>
      <c r="F585" s="758"/>
      <c r="G585" s="784"/>
      <c r="H585" s="760"/>
      <c r="I585" s="776"/>
      <c r="J585" s="776"/>
      <c r="K585" s="776"/>
      <c r="L585" s="767" t="s">
        <v>697</v>
      </c>
      <c r="M585" s="768">
        <v>0.5</v>
      </c>
      <c r="N585" s="127" t="s">
        <v>46</v>
      </c>
      <c r="O585" s="184">
        <v>0</v>
      </c>
      <c r="P585" s="184">
        <v>0</v>
      </c>
      <c r="Q585" s="184">
        <v>0.5</v>
      </c>
      <c r="R585" s="185">
        <v>1</v>
      </c>
      <c r="S585" s="128">
        <f>SUM(O585:O585)*M585</f>
        <v>0</v>
      </c>
      <c r="T585" s="129">
        <f>SUM(P585:P585)*M585</f>
        <v>0</v>
      </c>
      <c r="U585" s="129">
        <f>SUM(Q585:Q585)*M585</f>
        <v>0.25</v>
      </c>
      <c r="V585" s="129">
        <f>SUM(R585:R585)*M585</f>
        <v>0.5</v>
      </c>
      <c r="W585" s="186">
        <f t="shared" si="278"/>
        <v>0.5</v>
      </c>
      <c r="X585" s="100"/>
      <c r="Y585" s="101"/>
      <c r="Z585" s="102"/>
      <c r="AA585" s="103"/>
      <c r="AB585" s="104"/>
      <c r="AC585" s="105"/>
      <c r="AD585" s="765"/>
      <c r="AE585" s="76"/>
      <c r="AF585" s="77" t="str">
        <f t="shared" ref="AF585" si="307">+IF(P586&gt;P585,"SUPERADA",IF(T586=T585,"EQUILIBRADA",IF(T586&lt;T585,"PARA MEJORAR")))</f>
        <v>EQUILIBRADA</v>
      </c>
      <c r="AG585" s="109"/>
      <c r="AH585" s="109"/>
      <c r="AI585" s="109"/>
      <c r="AJ585" s="766"/>
      <c r="AK585" s="124"/>
      <c r="AP585" s="126"/>
      <c r="AQ585" s="104"/>
      <c r="AS585" s="80" t="str">
        <f t="shared" si="306"/>
        <v>MAL</v>
      </c>
    </row>
    <row r="586" spans="1:45" ht="30" customHeight="1" thickBot="1" x14ac:dyDescent="0.35">
      <c r="A586" s="81"/>
      <c r="B586" s="754"/>
      <c r="C586" s="755"/>
      <c r="D586" s="756"/>
      <c r="E586" s="757"/>
      <c r="F586" s="758"/>
      <c r="G586" s="784"/>
      <c r="H586" s="760"/>
      <c r="I586" s="776"/>
      <c r="J586" s="776"/>
      <c r="K586" s="776"/>
      <c r="L586" s="763"/>
      <c r="M586" s="764"/>
      <c r="N586" s="93" t="s">
        <v>52</v>
      </c>
      <c r="O586" s="95">
        <v>0</v>
      </c>
      <c r="P586" s="95">
        <v>0</v>
      </c>
      <c r="Q586" s="95">
        <v>0</v>
      </c>
      <c r="R586" s="96">
        <v>0</v>
      </c>
      <c r="S586" s="97">
        <f>SUM(O586:O586)*M585</f>
        <v>0</v>
      </c>
      <c r="T586" s="98">
        <f>SUM(P586:P586)*M585</f>
        <v>0</v>
      </c>
      <c r="U586" s="98">
        <f>SUM(Q586:Q586)*M585</f>
        <v>0</v>
      </c>
      <c r="V586" s="98">
        <f>SUM(R586:R586)*M585</f>
        <v>0</v>
      </c>
      <c r="W586" s="160">
        <f t="shared" si="278"/>
        <v>0</v>
      </c>
      <c r="X586" s="100"/>
      <c r="Y586" s="101"/>
      <c r="Z586" s="102"/>
      <c r="AA586" s="103"/>
      <c r="AB586" s="104"/>
      <c r="AC586" s="105"/>
      <c r="AD586" s="765"/>
      <c r="AE586" s="107"/>
      <c r="AF586" s="108"/>
      <c r="AG586" s="109"/>
      <c r="AH586" s="109"/>
      <c r="AI586" s="109"/>
      <c r="AJ586" s="766"/>
      <c r="AK586" s="124"/>
      <c r="AP586" s="126"/>
      <c r="AQ586" s="104"/>
      <c r="AS586" s="114" t="str">
        <f t="shared" si="306"/>
        <v>OK</v>
      </c>
    </row>
    <row r="587" spans="1:45" ht="30" customHeight="1" x14ac:dyDescent="0.3">
      <c r="A587" s="81"/>
      <c r="B587" s="754"/>
      <c r="C587" s="755"/>
      <c r="D587" s="756"/>
      <c r="E587" s="757"/>
      <c r="F587" s="758"/>
      <c r="G587" s="784"/>
      <c r="H587" s="760"/>
      <c r="I587" s="776"/>
      <c r="J587" s="776"/>
      <c r="K587" s="776"/>
      <c r="L587" s="767" t="s">
        <v>698</v>
      </c>
      <c r="M587" s="768">
        <v>0.1</v>
      </c>
      <c r="N587" s="127" t="s">
        <v>46</v>
      </c>
      <c r="O587" s="184">
        <v>0.25</v>
      </c>
      <c r="P587" s="184">
        <v>0.5</v>
      </c>
      <c r="Q587" s="184">
        <v>0.75</v>
      </c>
      <c r="R587" s="185">
        <v>1</v>
      </c>
      <c r="S587" s="128">
        <f>SUM(O587:O587)*M587</f>
        <v>2.5000000000000001E-2</v>
      </c>
      <c r="T587" s="129">
        <f>SUM(P587:P587)*M587</f>
        <v>0.05</v>
      </c>
      <c r="U587" s="129">
        <f>SUM(Q587:Q587)*M587</f>
        <v>7.5000000000000011E-2</v>
      </c>
      <c r="V587" s="129">
        <f>SUM(R587:R587)*M587</f>
        <v>0.1</v>
      </c>
      <c r="W587" s="186">
        <f t="shared" si="278"/>
        <v>0.1</v>
      </c>
      <c r="X587" s="100"/>
      <c r="Y587" s="101"/>
      <c r="Z587" s="102"/>
      <c r="AA587" s="103"/>
      <c r="AB587" s="104"/>
      <c r="AC587" s="105"/>
      <c r="AD587" s="765"/>
      <c r="AE587" s="76"/>
      <c r="AF587" s="77" t="str">
        <f t="shared" ref="AF587" si="308">+IF(P588&gt;P587,"SUPERADA",IF(T588=T587,"EQUILIBRADA",IF(T588&lt;T587,"PARA MEJORAR")))</f>
        <v>PARA MEJORAR</v>
      </c>
      <c r="AG587" s="109"/>
      <c r="AH587" s="109"/>
      <c r="AI587" s="109"/>
      <c r="AJ587" s="766"/>
      <c r="AK587" s="124"/>
      <c r="AP587" s="126"/>
      <c r="AQ587" s="104"/>
      <c r="AS587" s="80" t="str">
        <f t="shared" si="306"/>
        <v>MAL</v>
      </c>
    </row>
    <row r="588" spans="1:45" ht="30" customHeight="1" thickBot="1" x14ac:dyDescent="0.35">
      <c r="A588" s="81"/>
      <c r="B588" s="754"/>
      <c r="C588" s="777"/>
      <c r="D588" s="778"/>
      <c r="E588" s="779"/>
      <c r="F588" s="780"/>
      <c r="G588" s="785"/>
      <c r="H588" s="770"/>
      <c r="I588" s="781"/>
      <c r="J588" s="781"/>
      <c r="K588" s="781"/>
      <c r="L588" s="773"/>
      <c r="M588" s="774"/>
      <c r="N588" s="137" t="s">
        <v>52</v>
      </c>
      <c r="O588" s="139">
        <v>0</v>
      </c>
      <c r="P588" s="139">
        <v>0</v>
      </c>
      <c r="Q588" s="139">
        <v>0</v>
      </c>
      <c r="R588" s="140">
        <v>0</v>
      </c>
      <c r="S588" s="214">
        <f>SUM(O588:O588)*M587</f>
        <v>0</v>
      </c>
      <c r="T588" s="215">
        <f>SUM(P588:P588)*M587</f>
        <v>0</v>
      </c>
      <c r="U588" s="215">
        <f>SUM(Q588:Q588)*M587</f>
        <v>0</v>
      </c>
      <c r="V588" s="215">
        <f>SUM(R588:R588)*M587</f>
        <v>0</v>
      </c>
      <c r="W588" s="290">
        <f t="shared" si="278"/>
        <v>0</v>
      </c>
      <c r="X588" s="144"/>
      <c r="Y588" s="145"/>
      <c r="Z588" s="146"/>
      <c r="AA588" s="147"/>
      <c r="AB588" s="148"/>
      <c r="AC588" s="105"/>
      <c r="AD588" s="765"/>
      <c r="AE588" s="107"/>
      <c r="AF588" s="108"/>
      <c r="AG588" s="150"/>
      <c r="AH588" s="150"/>
      <c r="AI588" s="109"/>
      <c r="AJ588" s="766"/>
      <c r="AK588" s="124"/>
      <c r="AP588" s="126"/>
      <c r="AQ588" s="148"/>
      <c r="AS588" s="114" t="str">
        <f t="shared" si="306"/>
        <v>OK</v>
      </c>
    </row>
    <row r="589" spans="1:45" ht="30" customHeight="1" x14ac:dyDescent="0.3">
      <c r="A589" s="81"/>
      <c r="B589" s="754"/>
      <c r="C589" s="742">
        <v>42</v>
      </c>
      <c r="D589" s="743" t="s">
        <v>699</v>
      </c>
      <c r="E589" s="744">
        <v>46</v>
      </c>
      <c r="F589" s="745" t="s">
        <v>700</v>
      </c>
      <c r="G589" s="782" t="s">
        <v>701</v>
      </c>
      <c r="H589" s="747">
        <v>83</v>
      </c>
      <c r="I589" s="775" t="s">
        <v>702</v>
      </c>
      <c r="J589" s="775" t="s">
        <v>703</v>
      </c>
      <c r="K589" s="783" t="s">
        <v>704</v>
      </c>
      <c r="L589" s="750" t="s">
        <v>705</v>
      </c>
      <c r="M589" s="751">
        <v>0.1</v>
      </c>
      <c r="N589" s="62" t="s">
        <v>46</v>
      </c>
      <c r="O589" s="64">
        <v>1</v>
      </c>
      <c r="P589" s="64">
        <v>1</v>
      </c>
      <c r="Q589" s="64">
        <v>1</v>
      </c>
      <c r="R589" s="65">
        <v>1</v>
      </c>
      <c r="S589" s="66">
        <f>SUM(O589:O589)*M589</f>
        <v>0.1</v>
      </c>
      <c r="T589" s="67">
        <f>SUM(P589:P589)*M589</f>
        <v>0.1</v>
      </c>
      <c r="U589" s="67">
        <f>SUM(Q589:Q589)*M589</f>
        <v>0.1</v>
      </c>
      <c r="V589" s="67">
        <f>SUM(R589:R589)*M589</f>
        <v>0.1</v>
      </c>
      <c r="W589" s="155">
        <f t="shared" si="278"/>
        <v>0.1</v>
      </c>
      <c r="X589" s="69">
        <f>+S590+S592+S594+S596</f>
        <v>0.1</v>
      </c>
      <c r="Y589" s="70">
        <f>+T590+T592+T594+T596</f>
        <v>0.33999999999999997</v>
      </c>
      <c r="Z589" s="71">
        <f>+U590+U592+U594+U596</f>
        <v>0</v>
      </c>
      <c r="AA589" s="72">
        <f>+V590+V592+V594+V596</f>
        <v>0</v>
      </c>
      <c r="AB589" s="73">
        <f>+AA590+AA592+AA594+AA596</f>
        <v>0</v>
      </c>
      <c r="AC589" s="105"/>
      <c r="AD589" s="765"/>
      <c r="AE589" s="76"/>
      <c r="AF589" s="77" t="str">
        <f t="shared" ref="AF589" si="309">+IF(P590&gt;P589,"SUPERADA",IF(T590=T589,"EQUILIBRADA",IF(T590&lt;T589,"PARA MEJORAR")))</f>
        <v>EQUILIBRADA</v>
      </c>
      <c r="AG589" s="77" t="str">
        <f>IF(COUNTIF(AF589:AF596,"PARA MEJORAR")&gt;=1,"PARA MEJORAR","BIEN")</f>
        <v>PARA MEJORAR</v>
      </c>
      <c r="AH589" s="77" t="str">
        <f>IF(COUNTIF(AG589:AG596,"PARA MEJORAR")&gt;=1,"PARA MEJORAR","BIEN")</f>
        <v>PARA MEJORAR</v>
      </c>
      <c r="AI589" s="109"/>
      <c r="AJ589" s="766"/>
      <c r="AK589" s="204"/>
      <c r="AL589" s="205"/>
      <c r="AM589" s="205"/>
      <c r="AN589" s="205"/>
      <c r="AO589" s="205"/>
      <c r="AP589" s="206"/>
      <c r="AQ589" s="73"/>
      <c r="AS589" s="80" t="str">
        <f t="shared" si="306"/>
        <v>OK</v>
      </c>
    </row>
    <row r="590" spans="1:45" ht="30" customHeight="1" thickBot="1" x14ac:dyDescent="0.35">
      <c r="A590" s="81"/>
      <c r="B590" s="754"/>
      <c r="C590" s="755"/>
      <c r="D590" s="756"/>
      <c r="E590" s="757"/>
      <c r="F590" s="758"/>
      <c r="G590" s="784"/>
      <c r="H590" s="760"/>
      <c r="I590" s="776"/>
      <c r="J590" s="776"/>
      <c r="K590" s="776"/>
      <c r="L590" s="763"/>
      <c r="M590" s="764"/>
      <c r="N590" s="93" t="s">
        <v>52</v>
      </c>
      <c r="O590" s="95">
        <v>1</v>
      </c>
      <c r="P590" s="95">
        <v>1</v>
      </c>
      <c r="Q590" s="95">
        <v>0</v>
      </c>
      <c r="R590" s="96">
        <v>0</v>
      </c>
      <c r="S590" s="97">
        <f>SUM(O590:O590)*M589</f>
        <v>0.1</v>
      </c>
      <c r="T590" s="98">
        <f>SUM(P590:P590)*M589</f>
        <v>0.1</v>
      </c>
      <c r="U590" s="98">
        <f>SUM(Q590:Q590)*M589</f>
        <v>0</v>
      </c>
      <c r="V590" s="98">
        <f>SUM(R590:R590)*M589</f>
        <v>0</v>
      </c>
      <c r="W590" s="160">
        <f t="shared" si="278"/>
        <v>0.1</v>
      </c>
      <c r="X590" s="100"/>
      <c r="Y590" s="101"/>
      <c r="Z590" s="102"/>
      <c r="AA590" s="103"/>
      <c r="AB590" s="104"/>
      <c r="AC590" s="105"/>
      <c r="AD590" s="765"/>
      <c r="AE590" s="107"/>
      <c r="AF590" s="108"/>
      <c r="AG590" s="109"/>
      <c r="AH590" s="109"/>
      <c r="AI590" s="109"/>
      <c r="AJ590" s="766"/>
      <c r="AK590" s="124"/>
      <c r="AP590" s="126"/>
      <c r="AQ590" s="104"/>
      <c r="AS590" s="114" t="str">
        <f t="shared" si="306"/>
        <v>OK</v>
      </c>
    </row>
    <row r="591" spans="1:45" ht="30" customHeight="1" x14ac:dyDescent="0.3">
      <c r="A591" s="81"/>
      <c r="B591" s="754"/>
      <c r="C591" s="755"/>
      <c r="D591" s="756"/>
      <c r="E591" s="757"/>
      <c r="F591" s="758"/>
      <c r="G591" s="784"/>
      <c r="H591" s="760"/>
      <c r="I591" s="776"/>
      <c r="J591" s="776"/>
      <c r="K591" s="776"/>
      <c r="L591" s="767" t="s">
        <v>706</v>
      </c>
      <c r="M591" s="768">
        <v>0.15</v>
      </c>
      <c r="N591" s="127" t="s">
        <v>46</v>
      </c>
      <c r="O591" s="184">
        <v>0</v>
      </c>
      <c r="P591" s="184">
        <v>1</v>
      </c>
      <c r="Q591" s="184">
        <v>1</v>
      </c>
      <c r="R591" s="185">
        <v>1</v>
      </c>
      <c r="S591" s="128">
        <f>SUM(O591:O591)*M591</f>
        <v>0</v>
      </c>
      <c r="T591" s="129">
        <f>SUM(P591:P591)*M591</f>
        <v>0.15</v>
      </c>
      <c r="U591" s="129">
        <f>SUM(Q591:Q591)*M591</f>
        <v>0.15</v>
      </c>
      <c r="V591" s="129">
        <f>SUM(R591:R591)*M591</f>
        <v>0.15</v>
      </c>
      <c r="W591" s="186">
        <f t="shared" si="278"/>
        <v>0.15</v>
      </c>
      <c r="X591" s="100"/>
      <c r="Y591" s="101"/>
      <c r="Z591" s="102"/>
      <c r="AA591" s="103"/>
      <c r="AB591" s="104"/>
      <c r="AC591" s="105"/>
      <c r="AD591" s="765"/>
      <c r="AE591" s="76"/>
      <c r="AF591" s="77" t="str">
        <f t="shared" ref="AF591" si="310">+IF(P592&gt;P591,"SUPERADA",IF(T592=T591,"EQUILIBRADA",IF(T592&lt;T591,"PARA MEJORAR")))</f>
        <v>PARA MEJORAR</v>
      </c>
      <c r="AG591" s="109"/>
      <c r="AH591" s="109"/>
      <c r="AI591" s="109"/>
      <c r="AJ591" s="766"/>
      <c r="AK591" s="124"/>
      <c r="AP591" s="126"/>
      <c r="AQ591" s="104"/>
      <c r="AS591" s="80" t="str">
        <f t="shared" si="306"/>
        <v>OK</v>
      </c>
    </row>
    <row r="592" spans="1:45" ht="30" customHeight="1" thickBot="1" x14ac:dyDescent="0.35">
      <c r="A592" s="81"/>
      <c r="B592" s="754"/>
      <c r="C592" s="755"/>
      <c r="D592" s="756"/>
      <c r="E592" s="757"/>
      <c r="F592" s="758"/>
      <c r="G592" s="784"/>
      <c r="H592" s="760"/>
      <c r="I592" s="776"/>
      <c r="J592" s="776"/>
      <c r="K592" s="776"/>
      <c r="L592" s="763"/>
      <c r="M592" s="764"/>
      <c r="N592" s="93" t="s">
        <v>52</v>
      </c>
      <c r="O592" s="95">
        <v>0</v>
      </c>
      <c r="P592" s="95">
        <v>0.8</v>
      </c>
      <c r="Q592" s="95">
        <v>0</v>
      </c>
      <c r="R592" s="96">
        <v>0</v>
      </c>
      <c r="S592" s="97">
        <f>SUM(O592:O592)*M591</f>
        <v>0</v>
      </c>
      <c r="T592" s="98">
        <f>SUM(P592:P592)*M591</f>
        <v>0.12</v>
      </c>
      <c r="U592" s="98">
        <f>SUM(Q592:Q592)*M591</f>
        <v>0</v>
      </c>
      <c r="V592" s="98">
        <f>SUM(R592:R592)*M591</f>
        <v>0</v>
      </c>
      <c r="W592" s="160">
        <f t="shared" si="278"/>
        <v>0.12</v>
      </c>
      <c r="X592" s="100"/>
      <c r="Y592" s="101"/>
      <c r="Z592" s="102"/>
      <c r="AA592" s="103"/>
      <c r="AB592" s="104"/>
      <c r="AC592" s="105"/>
      <c r="AD592" s="765"/>
      <c r="AE592" s="107"/>
      <c r="AF592" s="108"/>
      <c r="AG592" s="109"/>
      <c r="AH592" s="109"/>
      <c r="AI592" s="109"/>
      <c r="AJ592" s="766"/>
      <c r="AK592" s="124"/>
      <c r="AP592" s="126"/>
      <c r="AQ592" s="104"/>
      <c r="AS592" s="114" t="str">
        <f t="shared" si="306"/>
        <v>OK</v>
      </c>
    </row>
    <row r="593" spans="1:45" ht="30" customHeight="1" x14ac:dyDescent="0.3">
      <c r="A593" s="81"/>
      <c r="B593" s="754"/>
      <c r="C593" s="755"/>
      <c r="D593" s="756"/>
      <c r="E593" s="757"/>
      <c r="F593" s="758"/>
      <c r="G593" s="784"/>
      <c r="H593" s="760"/>
      <c r="I593" s="776"/>
      <c r="J593" s="776"/>
      <c r="K593" s="776"/>
      <c r="L593" s="767" t="s">
        <v>707</v>
      </c>
      <c r="M593" s="768">
        <v>0.15</v>
      </c>
      <c r="N593" s="127" t="s">
        <v>46</v>
      </c>
      <c r="O593" s="184">
        <v>0</v>
      </c>
      <c r="P593" s="184">
        <v>1</v>
      </c>
      <c r="Q593" s="184">
        <v>1</v>
      </c>
      <c r="R593" s="185">
        <v>1</v>
      </c>
      <c r="S593" s="128">
        <f>SUM(O593:O593)*M593</f>
        <v>0</v>
      </c>
      <c r="T593" s="129">
        <f>SUM(P593:P593)*M593</f>
        <v>0.15</v>
      </c>
      <c r="U593" s="129">
        <f>SUM(Q593:Q593)*M593</f>
        <v>0.15</v>
      </c>
      <c r="V593" s="129">
        <f>SUM(R593:R593)*M593</f>
        <v>0.15</v>
      </c>
      <c r="W593" s="186">
        <f t="shared" si="278"/>
        <v>0.15</v>
      </c>
      <c r="X593" s="100"/>
      <c r="Y593" s="101"/>
      <c r="Z593" s="102"/>
      <c r="AA593" s="103"/>
      <c r="AB593" s="104"/>
      <c r="AC593" s="105"/>
      <c r="AD593" s="765"/>
      <c r="AE593" s="76"/>
      <c r="AF593" s="77" t="str">
        <f t="shared" ref="AF593" si="311">+IF(P594&gt;P593,"SUPERADA",IF(T594=T593,"EQUILIBRADA",IF(T594&lt;T593,"PARA MEJORAR")))</f>
        <v>PARA MEJORAR</v>
      </c>
      <c r="AG593" s="109"/>
      <c r="AH593" s="109"/>
      <c r="AI593" s="109"/>
      <c r="AJ593" s="766"/>
      <c r="AK593" s="124"/>
      <c r="AP593" s="126"/>
      <c r="AQ593" s="104"/>
      <c r="AS593" s="80" t="str">
        <f t="shared" si="306"/>
        <v>OK</v>
      </c>
    </row>
    <row r="594" spans="1:45" ht="30" customHeight="1" thickBot="1" x14ac:dyDescent="0.35">
      <c r="A594" s="81"/>
      <c r="B594" s="754"/>
      <c r="C594" s="755"/>
      <c r="D594" s="756"/>
      <c r="E594" s="757"/>
      <c r="F594" s="758"/>
      <c r="G594" s="784"/>
      <c r="H594" s="760"/>
      <c r="I594" s="776"/>
      <c r="J594" s="776"/>
      <c r="K594" s="776"/>
      <c r="L594" s="763"/>
      <c r="M594" s="764"/>
      <c r="N594" s="93" t="s">
        <v>52</v>
      </c>
      <c r="O594" s="95">
        <v>0</v>
      </c>
      <c r="P594" s="95">
        <v>0.8</v>
      </c>
      <c r="Q594" s="95">
        <v>0</v>
      </c>
      <c r="R594" s="96">
        <v>0</v>
      </c>
      <c r="S594" s="97">
        <f>SUM(O594:O594)*M593</f>
        <v>0</v>
      </c>
      <c r="T594" s="98">
        <f>SUM(P594:P594)*M593</f>
        <v>0.12</v>
      </c>
      <c r="U594" s="98">
        <f>SUM(Q594:Q594)*M593</f>
        <v>0</v>
      </c>
      <c r="V594" s="98">
        <f>SUM(R594:R594)*M593</f>
        <v>0</v>
      </c>
      <c r="W594" s="160">
        <f t="shared" si="278"/>
        <v>0.12</v>
      </c>
      <c r="X594" s="100"/>
      <c r="Y594" s="101"/>
      <c r="Z594" s="102"/>
      <c r="AA594" s="103"/>
      <c r="AB594" s="104"/>
      <c r="AC594" s="105"/>
      <c r="AD594" s="765"/>
      <c r="AE594" s="107"/>
      <c r="AF594" s="108"/>
      <c r="AG594" s="109"/>
      <c r="AH594" s="109"/>
      <c r="AI594" s="109"/>
      <c r="AJ594" s="766"/>
      <c r="AK594" s="124"/>
      <c r="AP594" s="126"/>
      <c r="AQ594" s="104"/>
      <c r="AS594" s="114" t="str">
        <f t="shared" si="306"/>
        <v>OK</v>
      </c>
    </row>
    <row r="595" spans="1:45" ht="30" customHeight="1" x14ac:dyDescent="0.3">
      <c r="A595" s="81"/>
      <c r="B595" s="754"/>
      <c r="C595" s="755"/>
      <c r="D595" s="756"/>
      <c r="E595" s="757"/>
      <c r="F595" s="758"/>
      <c r="G595" s="784"/>
      <c r="H595" s="760"/>
      <c r="I595" s="776"/>
      <c r="J595" s="776"/>
      <c r="K595" s="776"/>
      <c r="L595" s="767" t="s">
        <v>708</v>
      </c>
      <c r="M595" s="768">
        <v>0.6</v>
      </c>
      <c r="N595" s="127" t="s">
        <v>46</v>
      </c>
      <c r="O595" s="184">
        <v>0</v>
      </c>
      <c r="P595" s="184">
        <v>0</v>
      </c>
      <c r="Q595" s="184">
        <v>0.5</v>
      </c>
      <c r="R595" s="185">
        <v>1</v>
      </c>
      <c r="S595" s="128">
        <f>SUM(O595:O595)*M595</f>
        <v>0</v>
      </c>
      <c r="T595" s="129">
        <f>SUM(P595:P595)*M595</f>
        <v>0</v>
      </c>
      <c r="U595" s="129">
        <f>SUM(Q595:Q595)*M595</f>
        <v>0.3</v>
      </c>
      <c r="V595" s="129">
        <f>SUM(R595:R595)*M595</f>
        <v>0.6</v>
      </c>
      <c r="W595" s="186">
        <f t="shared" si="278"/>
        <v>0.6</v>
      </c>
      <c r="X595" s="100"/>
      <c r="Y595" s="101"/>
      <c r="Z595" s="102"/>
      <c r="AA595" s="103"/>
      <c r="AB595" s="104"/>
      <c r="AC595" s="105"/>
      <c r="AD595" s="765"/>
      <c r="AE595" s="76"/>
      <c r="AF595" s="77" t="str">
        <f t="shared" ref="AF595" si="312">+IF(P596&gt;P595,"SUPERADA",IF(T596=T595,"EQUILIBRADA",IF(T596&lt;T595,"PARA MEJORAR")))</f>
        <v>EQUILIBRADA</v>
      </c>
      <c r="AG595" s="109"/>
      <c r="AH595" s="109"/>
      <c r="AI595" s="109"/>
      <c r="AJ595" s="766"/>
      <c r="AK595" s="124"/>
      <c r="AP595" s="126"/>
      <c r="AQ595" s="104"/>
      <c r="AS595" s="80" t="str">
        <f t="shared" si="306"/>
        <v>MAL</v>
      </c>
    </row>
    <row r="596" spans="1:45" ht="30" customHeight="1" thickBot="1" x14ac:dyDescent="0.35">
      <c r="A596" s="81"/>
      <c r="B596" s="754"/>
      <c r="C596" s="777"/>
      <c r="D596" s="778"/>
      <c r="E596" s="779"/>
      <c r="F596" s="780"/>
      <c r="G596" s="785"/>
      <c r="H596" s="770"/>
      <c r="I596" s="781"/>
      <c r="J596" s="781"/>
      <c r="K596" s="781"/>
      <c r="L596" s="773"/>
      <c r="M596" s="774"/>
      <c r="N596" s="137" t="s">
        <v>52</v>
      </c>
      <c r="O596" s="139">
        <v>0</v>
      </c>
      <c r="P596" s="139">
        <v>0</v>
      </c>
      <c r="Q596" s="139">
        <v>0</v>
      </c>
      <c r="R596" s="140">
        <v>0</v>
      </c>
      <c r="S596" s="141">
        <f>SUM(O596:O596)*M595</f>
        <v>0</v>
      </c>
      <c r="T596" s="142">
        <f>SUM(P596:P596)*M595</f>
        <v>0</v>
      </c>
      <c r="U596" s="142">
        <f>SUM(Q596:Q596)*M595</f>
        <v>0</v>
      </c>
      <c r="V596" s="142">
        <f>SUM(R596:R596)*M595</f>
        <v>0</v>
      </c>
      <c r="W596" s="169">
        <f t="shared" si="278"/>
        <v>0</v>
      </c>
      <c r="X596" s="144"/>
      <c r="Y596" s="145"/>
      <c r="Z596" s="146"/>
      <c r="AA596" s="147"/>
      <c r="AB596" s="148"/>
      <c r="AC596" s="105"/>
      <c r="AD596" s="765"/>
      <c r="AE596" s="107"/>
      <c r="AF596" s="108"/>
      <c r="AG596" s="150"/>
      <c r="AH596" s="150"/>
      <c r="AI596" s="109"/>
      <c r="AJ596" s="766"/>
      <c r="AK596" s="124"/>
      <c r="AP596" s="126"/>
      <c r="AQ596" s="148"/>
      <c r="AS596" s="114" t="str">
        <f t="shared" si="306"/>
        <v>OK</v>
      </c>
    </row>
    <row r="597" spans="1:45" ht="30" customHeight="1" x14ac:dyDescent="0.3">
      <c r="A597" s="81"/>
      <c r="B597" s="754"/>
      <c r="C597" s="742">
        <v>43</v>
      </c>
      <c r="D597" s="743" t="s">
        <v>709</v>
      </c>
      <c r="E597" s="744">
        <v>47</v>
      </c>
      <c r="F597" s="745" t="s">
        <v>710</v>
      </c>
      <c r="G597" s="782" t="s">
        <v>711</v>
      </c>
      <c r="H597" s="747">
        <v>84</v>
      </c>
      <c r="I597" s="775" t="s">
        <v>712</v>
      </c>
      <c r="J597" s="775" t="s">
        <v>713</v>
      </c>
      <c r="K597" s="783" t="s">
        <v>714</v>
      </c>
      <c r="L597" s="750" t="s">
        <v>715</v>
      </c>
      <c r="M597" s="751">
        <v>0.4</v>
      </c>
      <c r="N597" s="62" t="s">
        <v>46</v>
      </c>
      <c r="O597" s="223">
        <v>0.2</v>
      </c>
      <c r="P597" s="224">
        <v>0.4</v>
      </c>
      <c r="Q597" s="224">
        <v>0.7</v>
      </c>
      <c r="R597" s="225">
        <v>1</v>
      </c>
      <c r="S597" s="226">
        <f>SUM(O597:O597)*M597</f>
        <v>8.0000000000000016E-2</v>
      </c>
      <c r="T597" s="227">
        <f>SUM(P597:P597)*M597</f>
        <v>0.16000000000000003</v>
      </c>
      <c r="U597" s="227">
        <f>SUM(Q597:Q597)*M597</f>
        <v>0.27999999999999997</v>
      </c>
      <c r="V597" s="227">
        <f>SUM(R597:R597)*M597</f>
        <v>0.4</v>
      </c>
      <c r="W597" s="228">
        <f t="shared" si="278"/>
        <v>0.4</v>
      </c>
      <c r="X597" s="69">
        <f>+S598+S608+S600+S602+S604+S606</f>
        <v>0.65</v>
      </c>
      <c r="Y597" s="70">
        <f>+T598+T608+T600+T602+T604+T606</f>
        <v>0.76250000000000007</v>
      </c>
      <c r="Z597" s="71">
        <f>+U598+U608+U600+U602+U604+U606</f>
        <v>0</v>
      </c>
      <c r="AA597" s="798">
        <f>+V598+V608+V600+V602+V604+V606</f>
        <v>0</v>
      </c>
      <c r="AB597" s="73">
        <f>+W598+W608+W600+W602+W604+W606</f>
        <v>0.76250000000000007</v>
      </c>
      <c r="AC597" s="105"/>
      <c r="AD597" s="765"/>
      <c r="AE597" s="76"/>
      <c r="AF597" s="77" t="str">
        <f t="shared" ref="AF597" si="313">+IF(P598&gt;P597,"SUPERADA",IF(T598=T597,"EQUILIBRADA",IF(T598&lt;T597,"PARA MEJORAR")))</f>
        <v>SUPERADA</v>
      </c>
      <c r="AG597" s="77" t="str">
        <f>IF(COUNTIF(AF597:AF608,"PARA MEJORAR")&gt;=1,"PARA MEJORAR","BIEN")</f>
        <v>BIEN</v>
      </c>
      <c r="AH597" s="77" t="str">
        <f>IF(COUNTIF(AG597:AG608,"PARA MEJORAR")&gt;=1,"PARA MEJORAR","BIEN")</f>
        <v>BIEN</v>
      </c>
      <c r="AI597" s="109"/>
      <c r="AJ597" s="766"/>
      <c r="AK597" s="204"/>
      <c r="AL597" s="205"/>
      <c r="AM597" s="205"/>
      <c r="AN597" s="205"/>
      <c r="AO597" s="205"/>
      <c r="AP597" s="206"/>
      <c r="AQ597" s="73"/>
      <c r="AS597" s="80" t="str">
        <f t="shared" si="306"/>
        <v>MAL</v>
      </c>
    </row>
    <row r="598" spans="1:45" ht="30" customHeight="1" thickBot="1" x14ac:dyDescent="0.35">
      <c r="A598" s="81"/>
      <c r="B598" s="754"/>
      <c r="C598" s="755"/>
      <c r="D598" s="756"/>
      <c r="E598" s="757"/>
      <c r="F598" s="758"/>
      <c r="G598" s="784"/>
      <c r="H598" s="760"/>
      <c r="I598" s="776"/>
      <c r="J598" s="776"/>
      <c r="K598" s="776"/>
      <c r="L598" s="763"/>
      <c r="M598" s="764"/>
      <c r="N598" s="93" t="s">
        <v>52</v>
      </c>
      <c r="O598" s="233">
        <v>0.5</v>
      </c>
      <c r="P598" s="234">
        <v>0.75</v>
      </c>
      <c r="Q598" s="234">
        <v>0</v>
      </c>
      <c r="R598" s="235">
        <v>0</v>
      </c>
      <c r="S598" s="236">
        <f>SUM(O598:O598)*M597</f>
        <v>0.2</v>
      </c>
      <c r="T598" s="237">
        <f>SUM(P598:P598)*M597</f>
        <v>0.30000000000000004</v>
      </c>
      <c r="U598" s="237">
        <f>SUM(Q598:Q598)*M597</f>
        <v>0</v>
      </c>
      <c r="V598" s="237">
        <f>SUM(R598:R598)*M597</f>
        <v>0</v>
      </c>
      <c r="W598" s="238">
        <f t="shared" si="278"/>
        <v>0.30000000000000004</v>
      </c>
      <c r="X598" s="100"/>
      <c r="Y598" s="101"/>
      <c r="Z598" s="102"/>
      <c r="AA598" s="799"/>
      <c r="AB598" s="104"/>
      <c r="AC598" s="105"/>
      <c r="AD598" s="765"/>
      <c r="AE598" s="107"/>
      <c r="AF598" s="108"/>
      <c r="AG598" s="109"/>
      <c r="AH598" s="109"/>
      <c r="AI598" s="109"/>
      <c r="AJ598" s="766"/>
      <c r="AK598" s="124"/>
      <c r="AP598" s="126"/>
      <c r="AQ598" s="104"/>
      <c r="AS598" s="114" t="str">
        <f t="shared" si="306"/>
        <v>OK</v>
      </c>
    </row>
    <row r="599" spans="1:45" ht="30" customHeight="1" x14ac:dyDescent="0.3">
      <c r="A599" s="81"/>
      <c r="B599" s="754"/>
      <c r="C599" s="755"/>
      <c r="D599" s="756"/>
      <c r="E599" s="757"/>
      <c r="F599" s="758"/>
      <c r="G599" s="784"/>
      <c r="H599" s="760"/>
      <c r="I599" s="776"/>
      <c r="J599" s="776"/>
      <c r="K599" s="776"/>
      <c r="L599" s="767" t="s">
        <v>716</v>
      </c>
      <c r="M599" s="768">
        <v>0.05</v>
      </c>
      <c r="N599" s="127" t="s">
        <v>46</v>
      </c>
      <c r="O599" s="239">
        <v>0.05</v>
      </c>
      <c r="P599" s="240">
        <v>0.4</v>
      </c>
      <c r="Q599" s="240">
        <v>0.7</v>
      </c>
      <c r="R599" s="241">
        <v>1</v>
      </c>
      <c r="S599" s="242">
        <f>SUM(O599:O599)*M599</f>
        <v>2.5000000000000005E-3</v>
      </c>
      <c r="T599" s="243">
        <f>SUM(P599:P599)*M599</f>
        <v>2.0000000000000004E-2</v>
      </c>
      <c r="U599" s="243">
        <f>SUM(Q599:Q599)*M599</f>
        <v>3.4999999999999996E-2</v>
      </c>
      <c r="V599" s="243">
        <f>SUM(R599:R599)*M599</f>
        <v>0.05</v>
      </c>
      <c r="W599" s="244">
        <f t="shared" si="278"/>
        <v>0.05</v>
      </c>
      <c r="X599" s="100"/>
      <c r="Y599" s="101"/>
      <c r="Z599" s="102"/>
      <c r="AA599" s="799"/>
      <c r="AB599" s="104"/>
      <c r="AC599" s="105"/>
      <c r="AD599" s="765"/>
      <c r="AE599" s="76"/>
      <c r="AF599" s="77" t="str">
        <f t="shared" ref="AF599" si="314">+IF(P600&gt;P599,"SUPERADA",IF(T600=T599,"EQUILIBRADA",IF(T600&lt;T599,"PARA MEJORAR")))</f>
        <v>SUPERADA</v>
      </c>
      <c r="AG599" s="109"/>
      <c r="AH599" s="109"/>
      <c r="AI599" s="109"/>
      <c r="AJ599" s="766"/>
      <c r="AK599" s="124"/>
      <c r="AP599" s="126"/>
      <c r="AQ599" s="104"/>
      <c r="AS599" s="80" t="str">
        <f t="shared" si="306"/>
        <v>MAL</v>
      </c>
    </row>
    <row r="600" spans="1:45" ht="30" customHeight="1" thickBot="1" x14ac:dyDescent="0.35">
      <c r="A600" s="81"/>
      <c r="B600" s="754"/>
      <c r="C600" s="755"/>
      <c r="D600" s="756"/>
      <c r="E600" s="757"/>
      <c r="F600" s="758"/>
      <c r="G600" s="784"/>
      <c r="H600" s="760"/>
      <c r="I600" s="776"/>
      <c r="J600" s="776"/>
      <c r="K600" s="776"/>
      <c r="L600" s="763"/>
      <c r="M600" s="764"/>
      <c r="N600" s="137" t="s">
        <v>52</v>
      </c>
      <c r="O600" s="233">
        <v>0.5</v>
      </c>
      <c r="P600" s="234">
        <v>0.75</v>
      </c>
      <c r="Q600" s="234">
        <v>0</v>
      </c>
      <c r="R600" s="235">
        <v>0</v>
      </c>
      <c r="S600" s="236">
        <f>SUM(O600:O600)*M599</f>
        <v>2.5000000000000001E-2</v>
      </c>
      <c r="T600" s="237">
        <f>SUM(P600:P600)*M599</f>
        <v>3.7500000000000006E-2</v>
      </c>
      <c r="U600" s="237">
        <f>SUM(Q600:Q600)*M599</f>
        <v>0</v>
      </c>
      <c r="V600" s="237">
        <f>SUM(R600:R600)*M599</f>
        <v>0</v>
      </c>
      <c r="W600" s="238">
        <f t="shared" si="278"/>
        <v>3.7500000000000006E-2</v>
      </c>
      <c r="X600" s="100"/>
      <c r="Y600" s="101"/>
      <c r="Z600" s="102"/>
      <c r="AA600" s="799"/>
      <c r="AB600" s="104"/>
      <c r="AC600" s="105"/>
      <c r="AD600" s="765"/>
      <c r="AE600" s="107"/>
      <c r="AF600" s="108"/>
      <c r="AG600" s="109"/>
      <c r="AH600" s="109"/>
      <c r="AI600" s="109"/>
      <c r="AJ600" s="766"/>
      <c r="AK600" s="124"/>
      <c r="AP600" s="126"/>
      <c r="AQ600" s="104"/>
      <c r="AS600" s="114" t="str">
        <f t="shared" si="306"/>
        <v>OK</v>
      </c>
    </row>
    <row r="601" spans="1:45" ht="30" customHeight="1" x14ac:dyDescent="0.3">
      <c r="A601" s="81"/>
      <c r="B601" s="754"/>
      <c r="C601" s="755"/>
      <c r="D601" s="756"/>
      <c r="E601" s="757"/>
      <c r="F601" s="758"/>
      <c r="G601" s="784"/>
      <c r="H601" s="760"/>
      <c r="I601" s="776"/>
      <c r="J601" s="776"/>
      <c r="K601" s="776"/>
      <c r="L601" s="767" t="s">
        <v>717</v>
      </c>
      <c r="M601" s="768">
        <v>0.1</v>
      </c>
      <c r="N601" s="127" t="s">
        <v>46</v>
      </c>
      <c r="O601" s="239">
        <v>0</v>
      </c>
      <c r="P601" s="240">
        <v>0.2</v>
      </c>
      <c r="Q601" s="240">
        <v>0.4</v>
      </c>
      <c r="R601" s="241">
        <v>1</v>
      </c>
      <c r="S601" s="242">
        <f>SUM(O601:O601)*M601</f>
        <v>0</v>
      </c>
      <c r="T601" s="243">
        <f>SUM(P601:P601)*M601</f>
        <v>2.0000000000000004E-2</v>
      </c>
      <c r="U601" s="243">
        <f>SUM(Q601:Q601)*M601</f>
        <v>4.0000000000000008E-2</v>
      </c>
      <c r="V601" s="243">
        <f>SUM(R601:R601)*M601</f>
        <v>0.1</v>
      </c>
      <c r="W601" s="244">
        <f>MAX(S601:V601)</f>
        <v>0.1</v>
      </c>
      <c r="X601" s="100"/>
      <c r="Y601" s="101"/>
      <c r="Z601" s="102"/>
      <c r="AA601" s="799"/>
      <c r="AB601" s="104"/>
      <c r="AC601" s="105"/>
      <c r="AD601" s="765"/>
      <c r="AE601" s="76"/>
      <c r="AF601" s="77" t="str">
        <f t="shared" ref="AF601" si="315">+IF(P602&gt;P601,"SUPERADA",IF(T602=T601,"EQUILIBRADA",IF(T602&lt;T601,"PARA MEJORAR")))</f>
        <v>SUPERADA</v>
      </c>
      <c r="AG601" s="109"/>
      <c r="AH601" s="109"/>
      <c r="AI601" s="109"/>
      <c r="AJ601" s="766"/>
      <c r="AK601" s="124"/>
      <c r="AP601" s="126"/>
      <c r="AQ601" s="104"/>
      <c r="AS601" s="80" t="str">
        <f t="shared" si="306"/>
        <v>MAL</v>
      </c>
    </row>
    <row r="602" spans="1:45" ht="30" customHeight="1" thickBot="1" x14ac:dyDescent="0.35">
      <c r="A602" s="81"/>
      <c r="B602" s="754"/>
      <c r="C602" s="755"/>
      <c r="D602" s="756"/>
      <c r="E602" s="757"/>
      <c r="F602" s="758"/>
      <c r="G602" s="784"/>
      <c r="H602" s="760"/>
      <c r="I602" s="776"/>
      <c r="J602" s="776"/>
      <c r="K602" s="776"/>
      <c r="L602" s="763"/>
      <c r="M602" s="764"/>
      <c r="N602" s="137" t="s">
        <v>52</v>
      </c>
      <c r="O602" s="233">
        <v>0.5</v>
      </c>
      <c r="P602" s="234">
        <v>0.5</v>
      </c>
      <c r="Q602" s="234">
        <v>0</v>
      </c>
      <c r="R602" s="235">
        <v>0</v>
      </c>
      <c r="S602" s="236">
        <f>SUM(O602:O602)*M601</f>
        <v>0.05</v>
      </c>
      <c r="T602" s="237">
        <f>SUM(P602:P602)*M601</f>
        <v>0.05</v>
      </c>
      <c r="U602" s="237">
        <f>SUM(Q602:Q602)*M601</f>
        <v>0</v>
      </c>
      <c r="V602" s="237">
        <f>SUM(R602:R602)*M601</f>
        <v>0</v>
      </c>
      <c r="W602" s="238">
        <f>MAX(S602:V602)</f>
        <v>0.05</v>
      </c>
      <c r="X602" s="100"/>
      <c r="Y602" s="101"/>
      <c r="Z602" s="102"/>
      <c r="AA602" s="799"/>
      <c r="AB602" s="104"/>
      <c r="AC602" s="105"/>
      <c r="AD602" s="765"/>
      <c r="AE602" s="107"/>
      <c r="AF602" s="108"/>
      <c r="AG602" s="109"/>
      <c r="AH602" s="109"/>
      <c r="AI602" s="109"/>
      <c r="AJ602" s="766"/>
      <c r="AK602" s="124"/>
      <c r="AP602" s="126"/>
      <c r="AQ602" s="104"/>
      <c r="AS602" s="114" t="str">
        <f t="shared" si="306"/>
        <v>OK</v>
      </c>
    </row>
    <row r="603" spans="1:45" ht="30" customHeight="1" x14ac:dyDescent="0.3">
      <c r="A603" s="81"/>
      <c r="B603" s="754"/>
      <c r="C603" s="755"/>
      <c r="D603" s="756"/>
      <c r="E603" s="757"/>
      <c r="F603" s="758"/>
      <c r="G603" s="784"/>
      <c r="H603" s="760"/>
      <c r="I603" s="776"/>
      <c r="J603" s="776"/>
      <c r="K603" s="776"/>
      <c r="L603" s="767" t="s">
        <v>718</v>
      </c>
      <c r="M603" s="768">
        <v>0.15</v>
      </c>
      <c r="N603" s="127" t="s">
        <v>46</v>
      </c>
      <c r="O603" s="239">
        <v>0</v>
      </c>
      <c r="P603" s="240">
        <v>0</v>
      </c>
      <c r="Q603" s="240">
        <v>0.5</v>
      </c>
      <c r="R603" s="241">
        <v>1</v>
      </c>
      <c r="S603" s="242">
        <f>SUM(O603:O603)*M603</f>
        <v>0</v>
      </c>
      <c r="T603" s="243">
        <f>SUM(P603:P603)*M603</f>
        <v>0</v>
      </c>
      <c r="U603" s="243">
        <f>SUM(Q603:Q603)*M603</f>
        <v>7.4999999999999997E-2</v>
      </c>
      <c r="V603" s="243">
        <f>SUM(R603:R603)*M603</f>
        <v>0.15</v>
      </c>
      <c r="W603" s="244">
        <f t="shared" si="278"/>
        <v>0.15</v>
      </c>
      <c r="X603" s="100"/>
      <c r="Y603" s="101"/>
      <c r="Z603" s="102"/>
      <c r="AA603" s="799"/>
      <c r="AB603" s="104"/>
      <c r="AC603" s="105"/>
      <c r="AD603" s="765"/>
      <c r="AE603" s="76"/>
      <c r="AF603" s="77" t="str">
        <f t="shared" ref="AF603" si="316">+IF(P604&gt;P603,"SUPERADA",IF(T604=T603,"EQUILIBRADA",IF(T604&lt;T603,"PARA MEJORAR")))</f>
        <v>SUPERADA</v>
      </c>
      <c r="AG603" s="109"/>
      <c r="AH603" s="109"/>
      <c r="AI603" s="109"/>
      <c r="AJ603" s="766"/>
      <c r="AK603" s="124"/>
      <c r="AP603" s="126"/>
      <c r="AQ603" s="104"/>
      <c r="AS603" s="80" t="str">
        <f t="shared" si="306"/>
        <v>MAL</v>
      </c>
    </row>
    <row r="604" spans="1:45" ht="30" customHeight="1" thickBot="1" x14ac:dyDescent="0.35">
      <c r="A604" s="81"/>
      <c r="B604" s="754"/>
      <c r="C604" s="755"/>
      <c r="D604" s="756"/>
      <c r="E604" s="757"/>
      <c r="F604" s="758"/>
      <c r="G604" s="784"/>
      <c r="H604" s="760"/>
      <c r="I604" s="776"/>
      <c r="J604" s="776"/>
      <c r="K604" s="776"/>
      <c r="L604" s="763"/>
      <c r="M604" s="764"/>
      <c r="N604" s="137" t="s">
        <v>52</v>
      </c>
      <c r="O604" s="233">
        <v>0.5</v>
      </c>
      <c r="P604" s="234">
        <v>0.5</v>
      </c>
      <c r="Q604" s="234">
        <v>0</v>
      </c>
      <c r="R604" s="235">
        <v>0</v>
      </c>
      <c r="S604" s="236">
        <f>SUM(O604:O604)*M603</f>
        <v>7.4999999999999997E-2</v>
      </c>
      <c r="T604" s="237">
        <f>SUM(P604:P604)*M603</f>
        <v>7.4999999999999997E-2</v>
      </c>
      <c r="U604" s="237">
        <f>SUM(Q604:Q604)*M603</f>
        <v>0</v>
      </c>
      <c r="V604" s="237">
        <f>SUM(R604:R604)*M603</f>
        <v>0</v>
      </c>
      <c r="W604" s="238">
        <f t="shared" si="278"/>
        <v>7.4999999999999997E-2</v>
      </c>
      <c r="X604" s="100"/>
      <c r="Y604" s="101"/>
      <c r="Z604" s="102"/>
      <c r="AA604" s="799"/>
      <c r="AB604" s="104"/>
      <c r="AC604" s="105"/>
      <c r="AD604" s="765"/>
      <c r="AE604" s="107"/>
      <c r="AF604" s="108"/>
      <c r="AG604" s="109"/>
      <c r="AH604" s="109"/>
      <c r="AI604" s="109"/>
      <c r="AJ604" s="766"/>
      <c r="AK604" s="124"/>
      <c r="AP604" s="126"/>
      <c r="AQ604" s="104"/>
      <c r="AS604" s="114" t="str">
        <f t="shared" si="306"/>
        <v>OK</v>
      </c>
    </row>
    <row r="605" spans="1:45" ht="30" customHeight="1" x14ac:dyDescent="0.3">
      <c r="A605" s="81"/>
      <c r="B605" s="754"/>
      <c r="C605" s="755"/>
      <c r="D605" s="756"/>
      <c r="E605" s="757"/>
      <c r="F605" s="758"/>
      <c r="G605" s="784"/>
      <c r="H605" s="760"/>
      <c r="I605" s="776"/>
      <c r="J605" s="776"/>
      <c r="K605" s="776"/>
      <c r="L605" s="767" t="s">
        <v>719</v>
      </c>
      <c r="M605" s="768">
        <v>0.15</v>
      </c>
      <c r="N605" s="127" t="s">
        <v>46</v>
      </c>
      <c r="O605" s="239">
        <v>0</v>
      </c>
      <c r="P605" s="240">
        <v>0</v>
      </c>
      <c r="Q605" s="240">
        <v>0.5</v>
      </c>
      <c r="R605" s="241">
        <v>1</v>
      </c>
      <c r="S605" s="242">
        <f>SUM(O605:O605)*M605</f>
        <v>0</v>
      </c>
      <c r="T605" s="243">
        <f>SUM(P605:P605)*M605</f>
        <v>0</v>
      </c>
      <c r="U605" s="243">
        <f>SUM(Q605:Q605)*M605</f>
        <v>7.4999999999999997E-2</v>
      </c>
      <c r="V605" s="243">
        <f>SUM(R605:R605)*M605</f>
        <v>0.15</v>
      </c>
      <c r="W605" s="244">
        <f>MAX(S605:V605)</f>
        <v>0.15</v>
      </c>
      <c r="X605" s="100"/>
      <c r="Y605" s="101"/>
      <c r="Z605" s="102"/>
      <c r="AA605" s="799"/>
      <c r="AB605" s="104"/>
      <c r="AC605" s="105"/>
      <c r="AD605" s="765"/>
      <c r="AE605" s="76"/>
      <c r="AF605" s="77" t="str">
        <f t="shared" ref="AF605" si="317">+IF(P606&gt;P605,"SUPERADA",IF(T606=T605,"EQUILIBRADA",IF(T606&lt;T605,"PARA MEJORAR")))</f>
        <v>SUPERADA</v>
      </c>
      <c r="AG605" s="109"/>
      <c r="AH605" s="109"/>
      <c r="AI605" s="109"/>
      <c r="AJ605" s="766"/>
      <c r="AK605" s="124"/>
      <c r="AP605" s="126"/>
      <c r="AQ605" s="104"/>
      <c r="AS605" s="80" t="str">
        <f t="shared" si="306"/>
        <v>MAL</v>
      </c>
    </row>
    <row r="606" spans="1:45" ht="30" customHeight="1" thickBot="1" x14ac:dyDescent="0.35">
      <c r="A606" s="81"/>
      <c r="B606" s="754"/>
      <c r="C606" s="755"/>
      <c r="D606" s="756"/>
      <c r="E606" s="757"/>
      <c r="F606" s="758"/>
      <c r="G606" s="784"/>
      <c r="H606" s="760"/>
      <c r="I606" s="776"/>
      <c r="J606" s="776"/>
      <c r="K606" s="776"/>
      <c r="L606" s="763"/>
      <c r="M606" s="764"/>
      <c r="N606" s="137" t="s">
        <v>52</v>
      </c>
      <c r="O606" s="233">
        <v>1</v>
      </c>
      <c r="P606" s="234">
        <v>1</v>
      </c>
      <c r="Q606" s="234">
        <v>0</v>
      </c>
      <c r="R606" s="235">
        <v>0</v>
      </c>
      <c r="S606" s="236">
        <f>SUM(O606:O606)*M605</f>
        <v>0.15</v>
      </c>
      <c r="T606" s="237">
        <f>SUM(P606:P606)*M605</f>
        <v>0.15</v>
      </c>
      <c r="U606" s="237">
        <f>SUM(Q606:Q606)*M605</f>
        <v>0</v>
      </c>
      <c r="V606" s="237">
        <f>SUM(R606:R606)*M605</f>
        <v>0</v>
      </c>
      <c r="W606" s="238">
        <f>MAX(S606:V606)</f>
        <v>0.15</v>
      </c>
      <c r="X606" s="100"/>
      <c r="Y606" s="101"/>
      <c r="Z606" s="102"/>
      <c r="AA606" s="799"/>
      <c r="AB606" s="104"/>
      <c r="AC606" s="105"/>
      <c r="AD606" s="765"/>
      <c r="AE606" s="107"/>
      <c r="AF606" s="108"/>
      <c r="AG606" s="109"/>
      <c r="AH606" s="109"/>
      <c r="AI606" s="109"/>
      <c r="AJ606" s="766"/>
      <c r="AK606" s="124"/>
      <c r="AP606" s="126"/>
      <c r="AQ606" s="104"/>
      <c r="AS606" s="114" t="str">
        <f t="shared" si="306"/>
        <v>OK</v>
      </c>
    </row>
    <row r="607" spans="1:45" ht="30" customHeight="1" x14ac:dyDescent="0.3">
      <c r="A607" s="81"/>
      <c r="B607" s="754"/>
      <c r="C607" s="755"/>
      <c r="D607" s="756"/>
      <c r="E607" s="757"/>
      <c r="F607" s="758"/>
      <c r="G607" s="784"/>
      <c r="H607" s="760"/>
      <c r="I607" s="776"/>
      <c r="J607" s="776"/>
      <c r="K607" s="776"/>
      <c r="L607" s="767" t="s">
        <v>720</v>
      </c>
      <c r="M607" s="768">
        <v>0.15</v>
      </c>
      <c r="N607" s="127" t="s">
        <v>46</v>
      </c>
      <c r="O607" s="239">
        <v>0</v>
      </c>
      <c r="P607" s="240">
        <v>0.2</v>
      </c>
      <c r="Q607" s="240">
        <v>0.6</v>
      </c>
      <c r="R607" s="241">
        <v>1</v>
      </c>
      <c r="S607" s="242">
        <f>SUM(O607:O607)*M607</f>
        <v>0</v>
      </c>
      <c r="T607" s="243">
        <f>SUM(P607:P607)*M607</f>
        <v>0.03</v>
      </c>
      <c r="U607" s="243">
        <f>SUM(Q607:Q607)*M607</f>
        <v>0.09</v>
      </c>
      <c r="V607" s="243">
        <f>SUM(R607:R607)*M607</f>
        <v>0.15</v>
      </c>
      <c r="W607" s="244">
        <f t="shared" si="278"/>
        <v>0.15</v>
      </c>
      <c r="X607" s="100"/>
      <c r="Y607" s="101"/>
      <c r="Z607" s="102"/>
      <c r="AA607" s="799"/>
      <c r="AB607" s="104"/>
      <c r="AC607" s="105"/>
      <c r="AD607" s="765"/>
      <c r="AE607" s="76"/>
      <c r="AF607" s="77" t="str">
        <f t="shared" ref="AF607" si="318">+IF(P608&gt;P607,"SUPERADA",IF(T608=T607,"EQUILIBRADA",IF(T608&lt;T607,"PARA MEJORAR")))</f>
        <v>SUPERADA</v>
      </c>
      <c r="AG607" s="109"/>
      <c r="AH607" s="109"/>
      <c r="AI607" s="109"/>
      <c r="AJ607" s="766"/>
      <c r="AK607" s="124"/>
      <c r="AP607" s="126"/>
      <c r="AQ607" s="104"/>
      <c r="AS607" s="80" t="str">
        <f t="shared" si="306"/>
        <v>MAL</v>
      </c>
    </row>
    <row r="608" spans="1:45" ht="30" customHeight="1" thickBot="1" x14ac:dyDescent="0.35">
      <c r="A608" s="81"/>
      <c r="B608" s="754"/>
      <c r="C608" s="777"/>
      <c r="D608" s="778"/>
      <c r="E608" s="779"/>
      <c r="F608" s="780"/>
      <c r="G608" s="785"/>
      <c r="H608" s="770"/>
      <c r="I608" s="781"/>
      <c r="J608" s="781"/>
      <c r="K608" s="781"/>
      <c r="L608" s="773"/>
      <c r="M608" s="774"/>
      <c r="N608" s="137" t="s">
        <v>52</v>
      </c>
      <c r="O608" s="249">
        <v>1</v>
      </c>
      <c r="P608" s="250">
        <v>1</v>
      </c>
      <c r="Q608" s="250">
        <v>0</v>
      </c>
      <c r="R608" s="251">
        <v>0</v>
      </c>
      <c r="S608" s="252">
        <f>SUM(O608:O608)*M607</f>
        <v>0.15</v>
      </c>
      <c r="T608" s="253">
        <f>SUM(P608:P608)*M607</f>
        <v>0.15</v>
      </c>
      <c r="U608" s="253">
        <f>SUM(Q608:Q608)*M607</f>
        <v>0</v>
      </c>
      <c r="V608" s="253">
        <f>SUM(R608:R608)*M607</f>
        <v>0</v>
      </c>
      <c r="W608" s="254">
        <f t="shared" si="278"/>
        <v>0.15</v>
      </c>
      <c r="X608" s="144"/>
      <c r="Y608" s="145"/>
      <c r="Z608" s="146"/>
      <c r="AA608" s="800"/>
      <c r="AB608" s="148"/>
      <c r="AC608" s="105"/>
      <c r="AD608" s="801"/>
      <c r="AE608" s="107"/>
      <c r="AF608" s="108"/>
      <c r="AG608" s="150"/>
      <c r="AH608" s="150"/>
      <c r="AI608" s="109"/>
      <c r="AJ608" s="766"/>
      <c r="AK608" s="124"/>
      <c r="AP608" s="126"/>
      <c r="AQ608" s="148"/>
      <c r="AS608" s="114" t="str">
        <f t="shared" si="306"/>
        <v>OK</v>
      </c>
    </row>
    <row r="609" spans="1:45" ht="39.950000000000003" customHeight="1" x14ac:dyDescent="0.3">
      <c r="A609" s="81"/>
      <c r="B609" s="754"/>
      <c r="C609" s="742">
        <v>44</v>
      </c>
      <c r="D609" s="743" t="s">
        <v>721</v>
      </c>
      <c r="E609" s="744">
        <v>48</v>
      </c>
      <c r="F609" s="745" t="s">
        <v>722</v>
      </c>
      <c r="G609" s="786" t="s">
        <v>723</v>
      </c>
      <c r="H609" s="747">
        <v>85</v>
      </c>
      <c r="I609" s="775" t="s">
        <v>724</v>
      </c>
      <c r="J609" s="775" t="s">
        <v>725</v>
      </c>
      <c r="K609" s="783">
        <v>0</v>
      </c>
      <c r="L609" s="750" t="s">
        <v>726</v>
      </c>
      <c r="M609" s="751">
        <v>0.2</v>
      </c>
      <c r="N609" s="62" t="s">
        <v>46</v>
      </c>
      <c r="O609" s="239">
        <v>0.1</v>
      </c>
      <c r="P609" s="240">
        <v>0.6</v>
      </c>
      <c r="Q609" s="240">
        <v>1</v>
      </c>
      <c r="R609" s="241">
        <v>1</v>
      </c>
      <c r="S609" s="242">
        <f>SUM(O609:O609)*M609</f>
        <v>2.0000000000000004E-2</v>
      </c>
      <c r="T609" s="243">
        <f>SUM(P609:P609)*M609</f>
        <v>0.12</v>
      </c>
      <c r="U609" s="243">
        <f>SUM(Q609:Q609)*M609</f>
        <v>0.2</v>
      </c>
      <c r="V609" s="243">
        <f>SUM(R609:R609)*M609</f>
        <v>0.2</v>
      </c>
      <c r="W609" s="244">
        <f t="shared" si="278"/>
        <v>0.2</v>
      </c>
      <c r="X609" s="69">
        <f>+S610+S612+S614</f>
        <v>0</v>
      </c>
      <c r="Y609" s="70">
        <f>+T610+T612+T614</f>
        <v>0</v>
      </c>
      <c r="Z609" s="71">
        <f>+U610+U612+U614</f>
        <v>0</v>
      </c>
      <c r="AA609" s="72">
        <f>+V610+V612+V614</f>
        <v>0</v>
      </c>
      <c r="AB609" s="73">
        <f>+W610+W612+W614</f>
        <v>0</v>
      </c>
      <c r="AC609" s="105"/>
      <c r="AD609" s="802" t="s">
        <v>727</v>
      </c>
      <c r="AE609" s="76"/>
      <c r="AF609" s="77" t="str">
        <f t="shared" ref="AF609" si="319">+IF(P610&gt;P609,"SUPERADA",IF(T610=T609,"EQUILIBRADA",IF(T610&lt;T609,"PARA MEJORAR")))</f>
        <v>PARA MEJORAR</v>
      </c>
      <c r="AG609" s="77" t="str">
        <f>IF(COUNTIF(AF609:AF614,"PARA MEJORAR")&gt;=1,"PARA MEJORAR","BIEN")</f>
        <v>PARA MEJORAR</v>
      </c>
      <c r="AH609" s="77" t="str">
        <f>IF(COUNTIF(AG609:AG614,"PARA MEJORAR")&gt;=1,"PARA MEJORAR","BIEN")</f>
        <v>PARA MEJORAR</v>
      </c>
      <c r="AI609" s="109"/>
      <c r="AJ609" s="766"/>
      <c r="AK609" s="111"/>
      <c r="AL609" s="112"/>
      <c r="AM609" s="112"/>
      <c r="AN609" s="112"/>
      <c r="AO609" s="112"/>
      <c r="AP609" s="113"/>
      <c r="AQ609" s="73"/>
      <c r="AS609" s="80" t="str">
        <f t="shared" si="306"/>
        <v>MAL</v>
      </c>
    </row>
    <row r="610" spans="1:45" ht="39.950000000000003" customHeight="1" thickBot="1" x14ac:dyDescent="0.35">
      <c r="A610" s="81"/>
      <c r="B610" s="754"/>
      <c r="C610" s="755"/>
      <c r="D610" s="756"/>
      <c r="E610" s="757"/>
      <c r="F610" s="758"/>
      <c r="G610" s="789"/>
      <c r="H610" s="760"/>
      <c r="I610" s="776"/>
      <c r="J610" s="776"/>
      <c r="K610" s="776"/>
      <c r="L610" s="763"/>
      <c r="M610" s="764"/>
      <c r="N610" s="93" t="s">
        <v>52</v>
      </c>
      <c r="O610" s="233">
        <v>0</v>
      </c>
      <c r="P610" s="234">
        <v>0</v>
      </c>
      <c r="Q610" s="234">
        <v>0</v>
      </c>
      <c r="R610" s="235">
        <v>0</v>
      </c>
      <c r="S610" s="236">
        <f>SUM(O610:O610)*M609</f>
        <v>0</v>
      </c>
      <c r="T610" s="237">
        <f>SUM(P610:P610)*M609</f>
        <v>0</v>
      </c>
      <c r="U610" s="237">
        <f>SUM(Q610:Q610)*M609</f>
        <v>0</v>
      </c>
      <c r="V610" s="237">
        <f>SUM(R610:R610)*M609</f>
        <v>0</v>
      </c>
      <c r="W610" s="238">
        <f t="shared" si="278"/>
        <v>0</v>
      </c>
      <c r="X610" s="100"/>
      <c r="Y610" s="101"/>
      <c r="Z610" s="102"/>
      <c r="AA610" s="103"/>
      <c r="AB610" s="104"/>
      <c r="AC610" s="105"/>
      <c r="AD610" s="803"/>
      <c r="AE610" s="107"/>
      <c r="AF610" s="108"/>
      <c r="AG610" s="109"/>
      <c r="AH610" s="109"/>
      <c r="AI610" s="109"/>
      <c r="AJ610" s="766"/>
      <c r="AK610" s="124"/>
      <c r="AP610" s="126"/>
      <c r="AQ610" s="104"/>
      <c r="AS610" s="114" t="str">
        <f t="shared" si="306"/>
        <v>OK</v>
      </c>
    </row>
    <row r="611" spans="1:45" ht="39.950000000000003" customHeight="1" x14ac:dyDescent="0.3">
      <c r="A611" s="81"/>
      <c r="B611" s="754"/>
      <c r="C611" s="755"/>
      <c r="D611" s="756"/>
      <c r="E611" s="757"/>
      <c r="F611" s="758"/>
      <c r="G611" s="789"/>
      <c r="H611" s="760"/>
      <c r="I611" s="776"/>
      <c r="J611" s="776"/>
      <c r="K611" s="776"/>
      <c r="L611" s="767" t="s">
        <v>728</v>
      </c>
      <c r="M611" s="768">
        <v>0.5</v>
      </c>
      <c r="N611" s="62" t="s">
        <v>46</v>
      </c>
      <c r="O611" s="239">
        <v>0.1</v>
      </c>
      <c r="P611" s="240">
        <v>0.6</v>
      </c>
      <c r="Q611" s="240">
        <v>1</v>
      </c>
      <c r="R611" s="241">
        <v>1</v>
      </c>
      <c r="S611" s="242">
        <f>SUM(O611:O611)*M611</f>
        <v>0.05</v>
      </c>
      <c r="T611" s="243">
        <f>SUM(P611:P611)*M611</f>
        <v>0.3</v>
      </c>
      <c r="U611" s="243">
        <f>SUM(Q611:Q611)*M611</f>
        <v>0.5</v>
      </c>
      <c r="V611" s="243">
        <f>SUM(R611:R611)*M611</f>
        <v>0.5</v>
      </c>
      <c r="W611" s="244">
        <f>MAX(S611:V611)</f>
        <v>0.5</v>
      </c>
      <c r="X611" s="100"/>
      <c r="Y611" s="101"/>
      <c r="Z611" s="102"/>
      <c r="AA611" s="103"/>
      <c r="AB611" s="104"/>
      <c r="AC611" s="105"/>
      <c r="AD611" s="803"/>
      <c r="AE611" s="76"/>
      <c r="AF611" s="77" t="str">
        <f t="shared" ref="AF611" si="320">+IF(P612&gt;P611,"SUPERADA",IF(T612=T611,"EQUILIBRADA",IF(T612&lt;T611,"PARA MEJORAR")))</f>
        <v>PARA MEJORAR</v>
      </c>
      <c r="AG611" s="109"/>
      <c r="AH611" s="109"/>
      <c r="AI611" s="109"/>
      <c r="AJ611" s="766"/>
      <c r="AK611" s="124"/>
      <c r="AP611" s="126"/>
      <c r="AQ611" s="104"/>
      <c r="AS611" s="80" t="str">
        <f t="shared" si="306"/>
        <v>MAL</v>
      </c>
    </row>
    <row r="612" spans="1:45" ht="39.950000000000003" customHeight="1" thickBot="1" x14ac:dyDescent="0.35">
      <c r="A612" s="81"/>
      <c r="B612" s="754"/>
      <c r="C612" s="755"/>
      <c r="D612" s="756"/>
      <c r="E612" s="757"/>
      <c r="F612" s="758"/>
      <c r="G612" s="789"/>
      <c r="H612" s="760"/>
      <c r="I612" s="776"/>
      <c r="J612" s="776"/>
      <c r="K612" s="776"/>
      <c r="L612" s="763"/>
      <c r="M612" s="764"/>
      <c r="N612" s="93" t="s">
        <v>52</v>
      </c>
      <c r="O612" s="233">
        <v>0</v>
      </c>
      <c r="P612" s="234">
        <v>0</v>
      </c>
      <c r="Q612" s="234">
        <v>0</v>
      </c>
      <c r="R612" s="235">
        <v>0</v>
      </c>
      <c r="S612" s="236">
        <f>SUM(O612:O612)*M611</f>
        <v>0</v>
      </c>
      <c r="T612" s="237">
        <f>SUM(P612:P612)*M611</f>
        <v>0</v>
      </c>
      <c r="U612" s="237">
        <f>SUM(Q612:Q612)*M611</f>
        <v>0</v>
      </c>
      <c r="V612" s="237">
        <f>SUM(R612:R612)*M611</f>
        <v>0</v>
      </c>
      <c r="W612" s="238">
        <f>MAX(S612:V612)</f>
        <v>0</v>
      </c>
      <c r="X612" s="100"/>
      <c r="Y612" s="101"/>
      <c r="Z612" s="102"/>
      <c r="AA612" s="103"/>
      <c r="AB612" s="104"/>
      <c r="AC612" s="105"/>
      <c r="AD612" s="803"/>
      <c r="AE612" s="107"/>
      <c r="AF612" s="108"/>
      <c r="AG612" s="109"/>
      <c r="AH612" s="109"/>
      <c r="AI612" s="109"/>
      <c r="AJ612" s="766"/>
      <c r="AK612" s="124"/>
      <c r="AP612" s="126"/>
      <c r="AQ612" s="104"/>
      <c r="AS612" s="114" t="str">
        <f t="shared" si="306"/>
        <v>OK</v>
      </c>
    </row>
    <row r="613" spans="1:45" ht="30" customHeight="1" x14ac:dyDescent="0.3">
      <c r="A613" s="81"/>
      <c r="B613" s="754"/>
      <c r="C613" s="755"/>
      <c r="D613" s="756"/>
      <c r="E613" s="757"/>
      <c r="F613" s="758"/>
      <c r="G613" s="789"/>
      <c r="H613" s="760"/>
      <c r="I613" s="776"/>
      <c r="J613" s="776"/>
      <c r="K613" s="776"/>
      <c r="L613" s="767" t="s">
        <v>729</v>
      </c>
      <c r="M613" s="768">
        <v>0.3</v>
      </c>
      <c r="N613" s="127" t="s">
        <v>46</v>
      </c>
      <c r="O613" s="184">
        <v>0</v>
      </c>
      <c r="P613" s="184">
        <v>0</v>
      </c>
      <c r="Q613" s="184">
        <v>0.7</v>
      </c>
      <c r="R613" s="185">
        <v>1</v>
      </c>
      <c r="S613" s="128">
        <f>SUM(O613:O613)*M613</f>
        <v>0</v>
      </c>
      <c r="T613" s="129">
        <f>SUM(P613:P613)*M613</f>
        <v>0</v>
      </c>
      <c r="U613" s="129">
        <f>SUM(Q613:Q613)*M613</f>
        <v>0.21</v>
      </c>
      <c r="V613" s="129">
        <f>SUM(R613:R613)*M613</f>
        <v>0.3</v>
      </c>
      <c r="W613" s="186">
        <f t="shared" si="278"/>
        <v>0.3</v>
      </c>
      <c r="X613" s="100"/>
      <c r="Y613" s="101"/>
      <c r="Z613" s="102"/>
      <c r="AA613" s="103"/>
      <c r="AB613" s="104"/>
      <c r="AC613" s="105"/>
      <c r="AD613" s="803"/>
      <c r="AE613" s="76"/>
      <c r="AF613" s="77" t="str">
        <f t="shared" ref="AF613" si="321">+IF(P614&gt;P613,"SUPERADA",IF(T614=T613,"EQUILIBRADA",IF(T614&lt;T613,"PARA MEJORAR")))</f>
        <v>EQUILIBRADA</v>
      </c>
      <c r="AG613" s="109"/>
      <c r="AH613" s="109"/>
      <c r="AI613" s="109"/>
      <c r="AJ613" s="766"/>
      <c r="AK613" s="124"/>
      <c r="AP613" s="126"/>
      <c r="AQ613" s="104"/>
      <c r="AS613" s="80" t="str">
        <f t="shared" si="306"/>
        <v>MAL</v>
      </c>
    </row>
    <row r="614" spans="1:45" ht="30" customHeight="1" thickBot="1" x14ac:dyDescent="0.35">
      <c r="A614" s="81"/>
      <c r="B614" s="754"/>
      <c r="C614" s="777"/>
      <c r="D614" s="778"/>
      <c r="E614" s="779"/>
      <c r="F614" s="780"/>
      <c r="G614" s="795"/>
      <c r="H614" s="770"/>
      <c r="I614" s="781"/>
      <c r="J614" s="781"/>
      <c r="K614" s="781"/>
      <c r="L614" s="773"/>
      <c r="M614" s="774"/>
      <c r="N614" s="137" t="s">
        <v>52</v>
      </c>
      <c r="O614" s="139">
        <v>0</v>
      </c>
      <c r="P614" s="139">
        <v>0</v>
      </c>
      <c r="Q614" s="139">
        <v>0</v>
      </c>
      <c r="R614" s="140">
        <v>0</v>
      </c>
      <c r="S614" s="141">
        <f>SUM(O614:O614)*M613</f>
        <v>0</v>
      </c>
      <c r="T614" s="142">
        <f>SUM(P614:P614)*M613</f>
        <v>0</v>
      </c>
      <c r="U614" s="142">
        <f>SUM(Q614:Q614)*M613</f>
        <v>0</v>
      </c>
      <c r="V614" s="142">
        <f>SUM(R614:R614)*M613</f>
        <v>0</v>
      </c>
      <c r="W614" s="169">
        <f t="shared" si="278"/>
        <v>0</v>
      </c>
      <c r="X614" s="144"/>
      <c r="Y614" s="145"/>
      <c r="Z614" s="146"/>
      <c r="AA614" s="147"/>
      <c r="AB614" s="148"/>
      <c r="AC614" s="105"/>
      <c r="AD614" s="804"/>
      <c r="AE614" s="107"/>
      <c r="AF614" s="108"/>
      <c r="AG614" s="150"/>
      <c r="AH614" s="150"/>
      <c r="AI614" s="109"/>
      <c r="AJ614" s="766"/>
      <c r="AK614" s="124"/>
      <c r="AP614" s="126"/>
      <c r="AQ614" s="148"/>
      <c r="AS614" s="114" t="str">
        <f t="shared" si="306"/>
        <v>OK</v>
      </c>
    </row>
    <row r="615" spans="1:45" ht="30" customHeight="1" x14ac:dyDescent="0.3">
      <c r="A615" s="81"/>
      <c r="B615" s="754"/>
      <c r="C615" s="742">
        <v>45</v>
      </c>
      <c r="D615" s="743" t="s">
        <v>730</v>
      </c>
      <c r="E615" s="744">
        <v>49</v>
      </c>
      <c r="F615" s="745" t="s">
        <v>731</v>
      </c>
      <c r="G615" s="782" t="s">
        <v>732</v>
      </c>
      <c r="H615" s="747">
        <v>86</v>
      </c>
      <c r="I615" s="775" t="s">
        <v>733</v>
      </c>
      <c r="J615" s="775" t="s">
        <v>734</v>
      </c>
      <c r="K615" s="783" t="s">
        <v>735</v>
      </c>
      <c r="L615" s="750" t="s">
        <v>736</v>
      </c>
      <c r="M615" s="751">
        <v>0.6</v>
      </c>
      <c r="N615" s="62" t="s">
        <v>46</v>
      </c>
      <c r="O615" s="64">
        <v>0</v>
      </c>
      <c r="P615" s="64">
        <v>0.4</v>
      </c>
      <c r="Q615" s="64">
        <v>0.6</v>
      </c>
      <c r="R615" s="65">
        <v>1</v>
      </c>
      <c r="S615" s="121">
        <f>SUM(O615:O615)*M615</f>
        <v>0</v>
      </c>
      <c r="T615" s="122">
        <f>SUM(P615:P615)*M615</f>
        <v>0.24</v>
      </c>
      <c r="U615" s="122">
        <f>SUM(Q615:Q615)*M615</f>
        <v>0.36</v>
      </c>
      <c r="V615" s="122">
        <f>SUM(R615:R615)*M615</f>
        <v>0.6</v>
      </c>
      <c r="W615" s="164">
        <f t="shared" si="278"/>
        <v>0.6</v>
      </c>
      <c r="X615" s="69">
        <f>+S616+S618+S620</f>
        <v>0.3</v>
      </c>
      <c r="Y615" s="70">
        <f>+T616+T618+T620</f>
        <v>0.90000000000000013</v>
      </c>
      <c r="Z615" s="71">
        <f>+U616+U618+U620</f>
        <v>0</v>
      </c>
      <c r="AA615" s="72">
        <f>+V616+V618+V620</f>
        <v>0</v>
      </c>
      <c r="AB615" s="73">
        <f>+AA616+AA618+AA620</f>
        <v>0</v>
      </c>
      <c r="AC615" s="105"/>
      <c r="AD615" s="802" t="s">
        <v>515</v>
      </c>
      <c r="AE615" s="76"/>
      <c r="AF615" s="77" t="str">
        <f t="shared" ref="AF615" si="322">+IF(P616&gt;P615,"SUPERADA",IF(T616=T615,"EQUILIBRADA",IF(T616&lt;T615,"PARA MEJORAR")))</f>
        <v>SUPERADA</v>
      </c>
      <c r="AG615" s="77" t="str">
        <f>IF(COUNTIF(AF615:AF620,"PARA MEJORAR")&gt;=1,"PARA MEJORAR","BIEN")</f>
        <v>BIEN</v>
      </c>
      <c r="AH615" s="77" t="str">
        <f>IF(COUNTIF(AG615:AG620,"PARA MEJORAR")&gt;=1,"PARA MEJORAR","BIEN")</f>
        <v>BIEN</v>
      </c>
      <c r="AI615" s="109"/>
      <c r="AJ615" s="766"/>
      <c r="AK615" s="204"/>
      <c r="AL615" s="205"/>
      <c r="AM615" s="205"/>
      <c r="AN615" s="205"/>
      <c r="AO615" s="205"/>
      <c r="AP615" s="206"/>
      <c r="AQ615" s="73"/>
      <c r="AS615" s="80" t="str">
        <f t="shared" si="306"/>
        <v>MAL</v>
      </c>
    </row>
    <row r="616" spans="1:45" ht="30" customHeight="1" thickBot="1" x14ac:dyDescent="0.35">
      <c r="A616" s="81"/>
      <c r="B616" s="754"/>
      <c r="C616" s="755"/>
      <c r="D616" s="756"/>
      <c r="E616" s="757"/>
      <c r="F616" s="758"/>
      <c r="G616" s="784"/>
      <c r="H616" s="760"/>
      <c r="I616" s="776"/>
      <c r="J616" s="776"/>
      <c r="K616" s="776"/>
      <c r="L616" s="763"/>
      <c r="M616" s="764"/>
      <c r="N616" s="93" t="s">
        <v>52</v>
      </c>
      <c r="O616" s="95">
        <v>0.3</v>
      </c>
      <c r="P616" s="95">
        <v>0.9</v>
      </c>
      <c r="Q616" s="95">
        <v>0</v>
      </c>
      <c r="R616" s="96">
        <v>0</v>
      </c>
      <c r="S616" s="97">
        <f>SUM(O616:O616)*M615</f>
        <v>0.18</v>
      </c>
      <c r="T616" s="98">
        <f>SUM(P616:P616)*M615</f>
        <v>0.54</v>
      </c>
      <c r="U616" s="98">
        <f>SUM(Q616:Q616)*M615</f>
        <v>0</v>
      </c>
      <c r="V616" s="98">
        <f>SUM(R616:R616)*M615</f>
        <v>0</v>
      </c>
      <c r="W616" s="160">
        <f t="shared" si="278"/>
        <v>0.54</v>
      </c>
      <c r="X616" s="100"/>
      <c r="Y616" s="101"/>
      <c r="Z616" s="102"/>
      <c r="AA616" s="103"/>
      <c r="AB616" s="104"/>
      <c r="AC616" s="105"/>
      <c r="AD616" s="803"/>
      <c r="AE616" s="107"/>
      <c r="AF616" s="108"/>
      <c r="AG616" s="109"/>
      <c r="AH616" s="109"/>
      <c r="AI616" s="109"/>
      <c r="AJ616" s="766"/>
      <c r="AK616" s="124"/>
      <c r="AP616" s="126"/>
      <c r="AQ616" s="104"/>
      <c r="AS616" s="114" t="str">
        <f t="shared" si="306"/>
        <v>OK</v>
      </c>
    </row>
    <row r="617" spans="1:45" ht="30" customHeight="1" x14ac:dyDescent="0.3">
      <c r="A617" s="81"/>
      <c r="B617" s="754"/>
      <c r="C617" s="755"/>
      <c r="D617" s="756"/>
      <c r="E617" s="757"/>
      <c r="F617" s="758"/>
      <c r="G617" s="784"/>
      <c r="H617" s="760"/>
      <c r="I617" s="776"/>
      <c r="J617" s="776"/>
      <c r="K617" s="776"/>
      <c r="L617" s="767" t="s">
        <v>737</v>
      </c>
      <c r="M617" s="768">
        <v>0.2</v>
      </c>
      <c r="N617" s="127" t="s">
        <v>46</v>
      </c>
      <c r="O617" s="184">
        <v>0</v>
      </c>
      <c r="P617" s="184">
        <v>0</v>
      </c>
      <c r="Q617" s="184">
        <v>0.8</v>
      </c>
      <c r="R617" s="185">
        <v>1</v>
      </c>
      <c r="S617" s="128">
        <f>SUM(O617:O617)*M617</f>
        <v>0</v>
      </c>
      <c r="T617" s="129">
        <f>SUM(P617:P617)*M617</f>
        <v>0</v>
      </c>
      <c r="U617" s="129">
        <f>SUM(Q617:Q617)*M617</f>
        <v>0.16000000000000003</v>
      </c>
      <c r="V617" s="129">
        <f>SUM(R617:R617)*M617</f>
        <v>0.2</v>
      </c>
      <c r="W617" s="186">
        <f t="shared" si="278"/>
        <v>0.2</v>
      </c>
      <c r="X617" s="100"/>
      <c r="Y617" s="101"/>
      <c r="Z617" s="102"/>
      <c r="AA617" s="103"/>
      <c r="AB617" s="104"/>
      <c r="AC617" s="105"/>
      <c r="AD617" s="803"/>
      <c r="AE617" s="76"/>
      <c r="AF617" s="77" t="str">
        <f t="shared" ref="AF617" si="323">+IF(P618&gt;P617,"SUPERADA",IF(T618=T617,"EQUILIBRADA",IF(T618&lt;T617,"PARA MEJORAR")))</f>
        <v>SUPERADA</v>
      </c>
      <c r="AG617" s="109"/>
      <c r="AH617" s="109"/>
      <c r="AI617" s="109"/>
      <c r="AJ617" s="766"/>
      <c r="AK617" s="124"/>
      <c r="AP617" s="126"/>
      <c r="AQ617" s="104"/>
      <c r="AS617" s="80" t="str">
        <f t="shared" si="306"/>
        <v>MAL</v>
      </c>
    </row>
    <row r="618" spans="1:45" ht="30" customHeight="1" thickBot="1" x14ac:dyDescent="0.35">
      <c r="A618" s="81"/>
      <c r="B618" s="754"/>
      <c r="C618" s="755"/>
      <c r="D618" s="756"/>
      <c r="E618" s="757"/>
      <c r="F618" s="758"/>
      <c r="G618" s="784"/>
      <c r="H618" s="760"/>
      <c r="I618" s="776"/>
      <c r="J618" s="776"/>
      <c r="K618" s="776"/>
      <c r="L618" s="763"/>
      <c r="M618" s="764"/>
      <c r="N618" s="93" t="s">
        <v>52</v>
      </c>
      <c r="O618" s="95">
        <v>0.3</v>
      </c>
      <c r="P618" s="95">
        <v>0.9</v>
      </c>
      <c r="Q618" s="95">
        <v>0</v>
      </c>
      <c r="R618" s="96">
        <v>0</v>
      </c>
      <c r="S618" s="97">
        <f>SUM(O618:O618)*M617</f>
        <v>0.06</v>
      </c>
      <c r="T618" s="98">
        <f>SUM(P618:P618)*M617</f>
        <v>0.18000000000000002</v>
      </c>
      <c r="U618" s="98">
        <f>SUM(Q618:Q618)*M617</f>
        <v>0</v>
      </c>
      <c r="V618" s="98">
        <f>SUM(R618:R618)*M617</f>
        <v>0</v>
      </c>
      <c r="W618" s="160">
        <f t="shared" si="278"/>
        <v>0.18000000000000002</v>
      </c>
      <c r="X618" s="100"/>
      <c r="Y618" s="101"/>
      <c r="Z618" s="102"/>
      <c r="AA618" s="103"/>
      <c r="AB618" s="104"/>
      <c r="AC618" s="105"/>
      <c r="AD618" s="803"/>
      <c r="AE618" s="107"/>
      <c r="AF618" s="108"/>
      <c r="AG618" s="109"/>
      <c r="AH618" s="109"/>
      <c r="AI618" s="109"/>
      <c r="AJ618" s="766"/>
      <c r="AK618" s="124"/>
      <c r="AP618" s="126"/>
      <c r="AQ618" s="104"/>
      <c r="AS618" s="114" t="str">
        <f t="shared" si="306"/>
        <v>OK</v>
      </c>
    </row>
    <row r="619" spans="1:45" ht="30" customHeight="1" x14ac:dyDescent="0.3">
      <c r="A619" s="81"/>
      <c r="B619" s="754"/>
      <c r="C619" s="755"/>
      <c r="D619" s="756"/>
      <c r="E619" s="757"/>
      <c r="F619" s="758"/>
      <c r="G619" s="784"/>
      <c r="H619" s="760"/>
      <c r="I619" s="776"/>
      <c r="J619" s="776"/>
      <c r="K619" s="776"/>
      <c r="L619" s="767" t="s">
        <v>738</v>
      </c>
      <c r="M619" s="768">
        <v>0.2</v>
      </c>
      <c r="N619" s="127" t="s">
        <v>46</v>
      </c>
      <c r="O619" s="184">
        <v>0</v>
      </c>
      <c r="P619" s="184">
        <v>0</v>
      </c>
      <c r="Q619" s="184">
        <v>0.8</v>
      </c>
      <c r="R619" s="185">
        <v>1</v>
      </c>
      <c r="S619" s="128">
        <f>SUM(O619:O619)*M619</f>
        <v>0</v>
      </c>
      <c r="T619" s="129">
        <f>SUM(P619:P619)*M619</f>
        <v>0</v>
      </c>
      <c r="U619" s="129">
        <f>SUM(Q619:Q619)*M619</f>
        <v>0.16000000000000003</v>
      </c>
      <c r="V619" s="129">
        <f>SUM(R619:R619)*M619</f>
        <v>0.2</v>
      </c>
      <c r="W619" s="186">
        <f t="shared" si="278"/>
        <v>0.2</v>
      </c>
      <c r="X619" s="100"/>
      <c r="Y619" s="101"/>
      <c r="Z619" s="102"/>
      <c r="AA619" s="103"/>
      <c r="AB619" s="104"/>
      <c r="AC619" s="105"/>
      <c r="AD619" s="803"/>
      <c r="AE619" s="76"/>
      <c r="AF619" s="77" t="str">
        <f t="shared" ref="AF619" si="324">+IF(P620&gt;P619,"SUPERADA",IF(T620=T619,"EQUILIBRADA",IF(T620&lt;T619,"PARA MEJORAR")))</f>
        <v>SUPERADA</v>
      </c>
      <c r="AG619" s="109"/>
      <c r="AH619" s="109"/>
      <c r="AI619" s="109"/>
      <c r="AJ619" s="766"/>
      <c r="AK619" s="124"/>
      <c r="AP619" s="126"/>
      <c r="AQ619" s="104"/>
      <c r="AS619" s="80" t="str">
        <f t="shared" si="306"/>
        <v>MAL</v>
      </c>
    </row>
    <row r="620" spans="1:45" ht="30" customHeight="1" thickBot="1" x14ac:dyDescent="0.35">
      <c r="A620" s="81"/>
      <c r="B620" s="754"/>
      <c r="C620" s="777"/>
      <c r="D620" s="778"/>
      <c r="E620" s="779"/>
      <c r="F620" s="780"/>
      <c r="G620" s="785"/>
      <c r="H620" s="770"/>
      <c r="I620" s="781"/>
      <c r="J620" s="781"/>
      <c r="K620" s="781"/>
      <c r="L620" s="773"/>
      <c r="M620" s="774"/>
      <c r="N620" s="137" t="s">
        <v>52</v>
      </c>
      <c r="O620" s="139">
        <v>0.3</v>
      </c>
      <c r="P620" s="139">
        <v>0.9</v>
      </c>
      <c r="Q620" s="139">
        <v>0</v>
      </c>
      <c r="R620" s="140">
        <v>0</v>
      </c>
      <c r="S620" s="214">
        <f>SUM(O620:O620)*M619</f>
        <v>0.06</v>
      </c>
      <c r="T620" s="215">
        <f>SUM(P620:P620)*M619</f>
        <v>0.18000000000000002</v>
      </c>
      <c r="U620" s="215">
        <f>SUM(Q620:Q620)*M619</f>
        <v>0</v>
      </c>
      <c r="V620" s="215">
        <f>SUM(R620:R620)*M619</f>
        <v>0</v>
      </c>
      <c r="W620" s="290">
        <f t="shared" si="278"/>
        <v>0.18000000000000002</v>
      </c>
      <c r="X620" s="144"/>
      <c r="Y620" s="145"/>
      <c r="Z620" s="146"/>
      <c r="AA620" s="147"/>
      <c r="AB620" s="148"/>
      <c r="AC620" s="105"/>
      <c r="AD620" s="804"/>
      <c r="AE620" s="107"/>
      <c r="AF620" s="108"/>
      <c r="AG620" s="150"/>
      <c r="AH620" s="150"/>
      <c r="AI620" s="109"/>
      <c r="AJ620" s="766"/>
      <c r="AK620" s="124"/>
      <c r="AP620" s="126"/>
      <c r="AQ620" s="148"/>
      <c r="AS620" s="114" t="str">
        <f t="shared" si="306"/>
        <v>OK</v>
      </c>
    </row>
    <row r="621" spans="1:45" ht="30" customHeight="1" x14ac:dyDescent="0.3">
      <c r="A621" s="81"/>
      <c r="B621" s="754"/>
      <c r="C621" s="742">
        <v>46</v>
      </c>
      <c r="D621" s="743" t="s">
        <v>739</v>
      </c>
      <c r="E621" s="744">
        <v>50</v>
      </c>
      <c r="F621" s="745" t="s">
        <v>740</v>
      </c>
      <c r="G621" s="782" t="s">
        <v>741</v>
      </c>
      <c r="H621" s="747">
        <v>87</v>
      </c>
      <c r="I621" s="775" t="s">
        <v>742</v>
      </c>
      <c r="J621" s="775" t="s">
        <v>743</v>
      </c>
      <c r="K621" s="783" t="s">
        <v>744</v>
      </c>
      <c r="L621" s="750" t="s">
        <v>745</v>
      </c>
      <c r="M621" s="751">
        <v>0.25</v>
      </c>
      <c r="N621" s="62" t="s">
        <v>46</v>
      </c>
      <c r="O621" s="64">
        <v>0.1</v>
      </c>
      <c r="P621" s="64">
        <v>0.4</v>
      </c>
      <c r="Q621" s="64">
        <v>0.7</v>
      </c>
      <c r="R621" s="65">
        <v>1</v>
      </c>
      <c r="S621" s="66">
        <f>SUM(O621:O621)*M621</f>
        <v>2.5000000000000001E-2</v>
      </c>
      <c r="T621" s="67">
        <f>SUM(P621:P621)*M621</f>
        <v>0.1</v>
      </c>
      <c r="U621" s="67">
        <f>SUM(Q621:Q621)*M621</f>
        <v>0.17499999999999999</v>
      </c>
      <c r="V621" s="67">
        <f>SUM(R621:R621)*M621</f>
        <v>0.25</v>
      </c>
      <c r="W621" s="155">
        <f t="shared" si="278"/>
        <v>0.25</v>
      </c>
      <c r="X621" s="69">
        <f>+S622+S624+S626+S628</f>
        <v>0.4</v>
      </c>
      <c r="Y621" s="70">
        <f>+T622+T624+T626+T628</f>
        <v>0.42499999999999999</v>
      </c>
      <c r="Z621" s="71">
        <f>+U622+U624+U626+U628</f>
        <v>0</v>
      </c>
      <c r="AA621" s="72">
        <f>+V622+V624+V626+V628</f>
        <v>0</v>
      </c>
      <c r="AB621" s="73">
        <f>+AA622+AA624+AA626+AA628</f>
        <v>0</v>
      </c>
      <c r="AC621" s="105"/>
      <c r="AD621" s="802" t="str">
        <f>+AD609</f>
        <v>JEFE OFICINA DE REGISTRO AERONÁUTICO 
SECRETARIO (A) DE SEGURIDAD OPERACIONAL Y DE LA AVIACIÓN CIVIL - SSOAC</v>
      </c>
      <c r="AE621" s="76"/>
      <c r="AF621" s="77" t="str">
        <f t="shared" ref="AF621" si="325">+IF(P622&gt;P621,"SUPERADA",IF(T622=T621,"EQUILIBRADA",IF(T622&lt;T621,"PARA MEJORAR")))</f>
        <v>SUPERADA</v>
      </c>
      <c r="AG621" s="77" t="str">
        <f>IF(COUNTIF(AF621:AF628,"PARA MEJORAR")&gt;=1,"PARA MEJORAR","BIEN")</f>
        <v>PARA MEJORAR</v>
      </c>
      <c r="AH621" s="77" t="str">
        <f>IF(COUNTIF(AG621:AG628,"PARA MEJORAR")&gt;=1,"PARA MEJORAR","BIEN")</f>
        <v>PARA MEJORAR</v>
      </c>
      <c r="AI621" s="109"/>
      <c r="AJ621" s="766"/>
      <c r="AK621" s="111"/>
      <c r="AL621" s="112"/>
      <c r="AM621" s="112"/>
      <c r="AN621" s="112"/>
      <c r="AO621" s="112"/>
      <c r="AP621" s="113"/>
      <c r="AQ621" s="73"/>
      <c r="AS621" s="80" t="str">
        <f t="shared" si="306"/>
        <v>MAL</v>
      </c>
    </row>
    <row r="622" spans="1:45" ht="30" customHeight="1" thickBot="1" x14ac:dyDescent="0.35">
      <c r="A622" s="81"/>
      <c r="B622" s="754"/>
      <c r="C622" s="755"/>
      <c r="D622" s="756"/>
      <c r="E622" s="757"/>
      <c r="F622" s="758"/>
      <c r="G622" s="784"/>
      <c r="H622" s="760"/>
      <c r="I622" s="776"/>
      <c r="J622" s="776"/>
      <c r="K622" s="776"/>
      <c r="L622" s="763"/>
      <c r="M622" s="764"/>
      <c r="N622" s="93" t="s">
        <v>52</v>
      </c>
      <c r="O622" s="95">
        <v>1</v>
      </c>
      <c r="P622" s="95">
        <v>1</v>
      </c>
      <c r="Q622" s="95">
        <v>0</v>
      </c>
      <c r="R622" s="96">
        <v>0</v>
      </c>
      <c r="S622" s="97">
        <f>SUM(O622:O622)*M621</f>
        <v>0.25</v>
      </c>
      <c r="T622" s="98">
        <f>SUM(P622:P622)*M621</f>
        <v>0.25</v>
      </c>
      <c r="U622" s="98">
        <f>SUM(Q622:Q622)*M621</f>
        <v>0</v>
      </c>
      <c r="V622" s="98">
        <f>SUM(R622:R622)*M621</f>
        <v>0</v>
      </c>
      <c r="W622" s="160">
        <f t="shared" ref="W622:W719" si="326">MAX(S622:V622)</f>
        <v>0.25</v>
      </c>
      <c r="X622" s="100"/>
      <c r="Y622" s="101"/>
      <c r="Z622" s="102"/>
      <c r="AA622" s="103"/>
      <c r="AB622" s="104"/>
      <c r="AC622" s="105"/>
      <c r="AD622" s="803"/>
      <c r="AE622" s="107"/>
      <c r="AF622" s="108"/>
      <c r="AG622" s="109"/>
      <c r="AH622" s="109"/>
      <c r="AI622" s="109"/>
      <c r="AJ622" s="766"/>
      <c r="AK622" s="124"/>
      <c r="AP622" s="126"/>
      <c r="AQ622" s="104"/>
      <c r="AS622" s="114" t="str">
        <f t="shared" si="306"/>
        <v>OK</v>
      </c>
    </row>
    <row r="623" spans="1:45" ht="30" customHeight="1" x14ac:dyDescent="0.3">
      <c r="A623" s="81"/>
      <c r="B623" s="754"/>
      <c r="C623" s="755"/>
      <c r="D623" s="756"/>
      <c r="E623" s="757"/>
      <c r="F623" s="758"/>
      <c r="G623" s="784"/>
      <c r="H623" s="760"/>
      <c r="I623" s="776"/>
      <c r="J623" s="776"/>
      <c r="K623" s="776"/>
      <c r="L623" s="767" t="s">
        <v>746</v>
      </c>
      <c r="M623" s="768">
        <v>0.25</v>
      </c>
      <c r="N623" s="127" t="s">
        <v>46</v>
      </c>
      <c r="O623" s="184">
        <v>0.1</v>
      </c>
      <c r="P623" s="184">
        <v>0.4</v>
      </c>
      <c r="Q623" s="184">
        <v>0.7</v>
      </c>
      <c r="R623" s="185">
        <v>1</v>
      </c>
      <c r="S623" s="128">
        <f>SUM(O623:O623)*M623</f>
        <v>2.5000000000000001E-2</v>
      </c>
      <c r="T623" s="129">
        <f>SUM(P623:P623)*M623</f>
        <v>0.1</v>
      </c>
      <c r="U623" s="129">
        <f>SUM(Q623:Q623)*M623</f>
        <v>0.17499999999999999</v>
      </c>
      <c r="V623" s="129">
        <f>SUM(R623:R623)*M623</f>
        <v>0.25</v>
      </c>
      <c r="W623" s="186">
        <f t="shared" si="326"/>
        <v>0.25</v>
      </c>
      <c r="X623" s="100"/>
      <c r="Y623" s="101"/>
      <c r="Z623" s="102"/>
      <c r="AA623" s="103"/>
      <c r="AB623" s="104"/>
      <c r="AC623" s="105"/>
      <c r="AD623" s="803"/>
      <c r="AE623" s="76"/>
      <c r="AF623" s="77" t="str">
        <f t="shared" ref="AF623" si="327">+IF(P624&gt;P623,"SUPERADA",IF(T624=T623,"EQUILIBRADA",IF(T624&lt;T623,"PARA MEJORAR")))</f>
        <v>EQUILIBRADA</v>
      </c>
      <c r="AG623" s="109"/>
      <c r="AH623" s="109"/>
      <c r="AI623" s="109"/>
      <c r="AJ623" s="766"/>
      <c r="AK623" s="124"/>
      <c r="AP623" s="126"/>
      <c r="AQ623" s="104"/>
      <c r="AS623" s="80" t="str">
        <f t="shared" si="306"/>
        <v>MAL</v>
      </c>
    </row>
    <row r="624" spans="1:45" ht="30" customHeight="1" thickBot="1" x14ac:dyDescent="0.35">
      <c r="A624" s="81"/>
      <c r="B624" s="754"/>
      <c r="C624" s="755"/>
      <c r="D624" s="756"/>
      <c r="E624" s="757"/>
      <c r="F624" s="758"/>
      <c r="G624" s="784"/>
      <c r="H624" s="760"/>
      <c r="I624" s="776"/>
      <c r="J624" s="776"/>
      <c r="K624" s="776"/>
      <c r="L624" s="763"/>
      <c r="M624" s="764"/>
      <c r="N624" s="93" t="s">
        <v>52</v>
      </c>
      <c r="O624" s="95">
        <v>0.3</v>
      </c>
      <c r="P624" s="95">
        <v>0.4</v>
      </c>
      <c r="Q624" s="95">
        <v>0</v>
      </c>
      <c r="R624" s="96">
        <v>0</v>
      </c>
      <c r="S624" s="97">
        <f>SUM(O624:O624)*M623</f>
        <v>7.4999999999999997E-2</v>
      </c>
      <c r="T624" s="98">
        <f>SUM(P624:P624)*M623</f>
        <v>0.1</v>
      </c>
      <c r="U624" s="98">
        <f>SUM(Q624:Q624)*M623</f>
        <v>0</v>
      </c>
      <c r="V624" s="98">
        <f>SUM(R624:R624)*M623</f>
        <v>0</v>
      </c>
      <c r="W624" s="160">
        <f t="shared" si="326"/>
        <v>0.1</v>
      </c>
      <c r="X624" s="100"/>
      <c r="Y624" s="101"/>
      <c r="Z624" s="102"/>
      <c r="AA624" s="103"/>
      <c r="AB624" s="104"/>
      <c r="AC624" s="105"/>
      <c r="AD624" s="803"/>
      <c r="AE624" s="107"/>
      <c r="AF624" s="108"/>
      <c r="AG624" s="109"/>
      <c r="AH624" s="109"/>
      <c r="AI624" s="109"/>
      <c r="AJ624" s="766"/>
      <c r="AK624" s="124"/>
      <c r="AP624" s="126"/>
      <c r="AQ624" s="104"/>
      <c r="AS624" s="114" t="str">
        <f t="shared" si="306"/>
        <v>OK</v>
      </c>
    </row>
    <row r="625" spans="1:45" ht="30" customHeight="1" x14ac:dyDescent="0.3">
      <c r="A625" s="81"/>
      <c r="B625" s="754"/>
      <c r="C625" s="755"/>
      <c r="D625" s="756"/>
      <c r="E625" s="757"/>
      <c r="F625" s="758"/>
      <c r="G625" s="784"/>
      <c r="H625" s="760"/>
      <c r="I625" s="776"/>
      <c r="J625" s="776"/>
      <c r="K625" s="776"/>
      <c r="L625" s="767" t="s">
        <v>747</v>
      </c>
      <c r="M625" s="768">
        <v>0.25</v>
      </c>
      <c r="N625" s="127" t="s">
        <v>46</v>
      </c>
      <c r="O625" s="184">
        <v>0.1</v>
      </c>
      <c r="P625" s="184">
        <v>0.4</v>
      </c>
      <c r="Q625" s="184">
        <v>0.7</v>
      </c>
      <c r="R625" s="185">
        <v>1</v>
      </c>
      <c r="S625" s="128">
        <f>SUM(O625:O625)*M625</f>
        <v>2.5000000000000001E-2</v>
      </c>
      <c r="T625" s="129">
        <f>SUM(P625:P625)*M625</f>
        <v>0.1</v>
      </c>
      <c r="U625" s="129">
        <f>SUM(Q625:Q625)*M625</f>
        <v>0.17499999999999999</v>
      </c>
      <c r="V625" s="129">
        <f>SUM(R625:R625)*M625</f>
        <v>0.25</v>
      </c>
      <c r="W625" s="186">
        <f t="shared" si="326"/>
        <v>0.25</v>
      </c>
      <c r="X625" s="100"/>
      <c r="Y625" s="101"/>
      <c r="Z625" s="102"/>
      <c r="AA625" s="103"/>
      <c r="AB625" s="104"/>
      <c r="AC625" s="105"/>
      <c r="AD625" s="803"/>
      <c r="AE625" s="76"/>
      <c r="AF625" s="77" t="str">
        <f t="shared" ref="AF625" si="328">+IF(P626&gt;P625,"SUPERADA",IF(T626=T625,"EQUILIBRADA",IF(T626&lt;T625,"PARA MEJORAR")))</f>
        <v>PARA MEJORAR</v>
      </c>
      <c r="AG625" s="109"/>
      <c r="AH625" s="109"/>
      <c r="AI625" s="109"/>
      <c r="AJ625" s="766"/>
      <c r="AK625" s="124"/>
      <c r="AP625" s="126"/>
      <c r="AQ625" s="104"/>
      <c r="AS625" s="80" t="str">
        <f t="shared" si="306"/>
        <v>MAL</v>
      </c>
    </row>
    <row r="626" spans="1:45" ht="30" customHeight="1" thickBot="1" x14ac:dyDescent="0.35">
      <c r="A626" s="81"/>
      <c r="B626" s="754"/>
      <c r="C626" s="755"/>
      <c r="D626" s="756"/>
      <c r="E626" s="757"/>
      <c r="F626" s="758"/>
      <c r="G626" s="784"/>
      <c r="H626" s="760"/>
      <c r="I626" s="776"/>
      <c r="J626" s="776"/>
      <c r="K626" s="776"/>
      <c r="L626" s="763"/>
      <c r="M626" s="764"/>
      <c r="N626" s="93" t="s">
        <v>52</v>
      </c>
      <c r="O626" s="95">
        <v>0.3</v>
      </c>
      <c r="P626" s="95">
        <v>0.3</v>
      </c>
      <c r="Q626" s="95">
        <v>0</v>
      </c>
      <c r="R626" s="96">
        <v>0</v>
      </c>
      <c r="S626" s="97">
        <f>SUM(O626:O626)*M625</f>
        <v>7.4999999999999997E-2</v>
      </c>
      <c r="T626" s="98">
        <f>SUM(P626:P626)*M625</f>
        <v>7.4999999999999997E-2</v>
      </c>
      <c r="U626" s="98">
        <f>SUM(Q626:Q626)*M625</f>
        <v>0</v>
      </c>
      <c r="V626" s="98">
        <f>SUM(R626:R626)*M625</f>
        <v>0</v>
      </c>
      <c r="W626" s="160">
        <f t="shared" si="326"/>
        <v>7.4999999999999997E-2</v>
      </c>
      <c r="X626" s="100"/>
      <c r="Y626" s="101"/>
      <c r="Z626" s="102"/>
      <c r="AA626" s="103"/>
      <c r="AB626" s="104"/>
      <c r="AC626" s="105"/>
      <c r="AD626" s="803"/>
      <c r="AE626" s="107"/>
      <c r="AF626" s="108"/>
      <c r="AG626" s="109"/>
      <c r="AH626" s="109"/>
      <c r="AI626" s="109"/>
      <c r="AJ626" s="766"/>
      <c r="AK626" s="124"/>
      <c r="AP626" s="126"/>
      <c r="AQ626" s="104"/>
      <c r="AS626" s="114" t="str">
        <f t="shared" si="306"/>
        <v>OK</v>
      </c>
    </row>
    <row r="627" spans="1:45" ht="30" customHeight="1" x14ac:dyDescent="0.3">
      <c r="A627" s="81"/>
      <c r="B627" s="754"/>
      <c r="C627" s="755"/>
      <c r="D627" s="756"/>
      <c r="E627" s="757"/>
      <c r="F627" s="758"/>
      <c r="G627" s="784"/>
      <c r="H627" s="760"/>
      <c r="I627" s="776"/>
      <c r="J627" s="776"/>
      <c r="K627" s="776"/>
      <c r="L627" s="767" t="s">
        <v>748</v>
      </c>
      <c r="M627" s="768">
        <v>0.25</v>
      </c>
      <c r="N627" s="127" t="s">
        <v>46</v>
      </c>
      <c r="O627" s="184">
        <v>0.1</v>
      </c>
      <c r="P627" s="184">
        <v>0.4</v>
      </c>
      <c r="Q627" s="184">
        <v>0.7</v>
      </c>
      <c r="R627" s="185">
        <v>1</v>
      </c>
      <c r="S627" s="128">
        <f>SUM(O627:O627)*M627</f>
        <v>2.5000000000000001E-2</v>
      </c>
      <c r="T627" s="129">
        <f>SUM(P627:P627)*M627</f>
        <v>0.1</v>
      </c>
      <c r="U627" s="129">
        <f>SUM(Q627:Q627)*M627</f>
        <v>0.17499999999999999</v>
      </c>
      <c r="V627" s="129">
        <f>SUM(R627:R627)*M627</f>
        <v>0.25</v>
      </c>
      <c r="W627" s="186">
        <f t="shared" si="326"/>
        <v>0.25</v>
      </c>
      <c r="X627" s="100"/>
      <c r="Y627" s="101"/>
      <c r="Z627" s="102"/>
      <c r="AA627" s="103"/>
      <c r="AB627" s="104"/>
      <c r="AC627" s="105"/>
      <c r="AD627" s="803"/>
      <c r="AE627" s="76"/>
      <c r="AF627" s="77" t="str">
        <f t="shared" ref="AF627" si="329">+IF(P628&gt;P627,"SUPERADA",IF(T628=T627,"EQUILIBRADA",IF(T628&lt;T627,"PARA MEJORAR")))</f>
        <v>PARA MEJORAR</v>
      </c>
      <c r="AG627" s="109"/>
      <c r="AH627" s="109"/>
      <c r="AI627" s="109"/>
      <c r="AJ627" s="766"/>
      <c r="AK627" s="124"/>
      <c r="AP627" s="126"/>
      <c r="AQ627" s="104"/>
      <c r="AS627" s="80" t="str">
        <f t="shared" si="306"/>
        <v>MAL</v>
      </c>
    </row>
    <row r="628" spans="1:45" ht="30" customHeight="1" thickBot="1" x14ac:dyDescent="0.35">
      <c r="A628" s="81"/>
      <c r="B628" s="754"/>
      <c r="C628" s="777"/>
      <c r="D628" s="778"/>
      <c r="E628" s="779"/>
      <c r="F628" s="780"/>
      <c r="G628" s="785"/>
      <c r="H628" s="770"/>
      <c r="I628" s="781"/>
      <c r="J628" s="781"/>
      <c r="K628" s="781"/>
      <c r="L628" s="773"/>
      <c r="M628" s="774"/>
      <c r="N628" s="137" t="s">
        <v>52</v>
      </c>
      <c r="O628" s="139">
        <v>0</v>
      </c>
      <c r="P628" s="139">
        <v>0</v>
      </c>
      <c r="Q628" s="139">
        <v>0</v>
      </c>
      <c r="R628" s="140">
        <v>0</v>
      </c>
      <c r="S628" s="141">
        <f>SUM(O628:O628)*M627</f>
        <v>0</v>
      </c>
      <c r="T628" s="142">
        <f>SUM(P628:P628)*M627</f>
        <v>0</v>
      </c>
      <c r="U628" s="142">
        <f>SUM(Q628:Q628)*M627</f>
        <v>0</v>
      </c>
      <c r="V628" s="142">
        <f>SUM(R628:R628)*M627</f>
        <v>0</v>
      </c>
      <c r="W628" s="169">
        <f t="shared" si="326"/>
        <v>0</v>
      </c>
      <c r="X628" s="144"/>
      <c r="Y628" s="145"/>
      <c r="Z628" s="146"/>
      <c r="AA628" s="147"/>
      <c r="AB628" s="148"/>
      <c r="AC628" s="105"/>
      <c r="AD628" s="804"/>
      <c r="AE628" s="107"/>
      <c r="AF628" s="108"/>
      <c r="AG628" s="150"/>
      <c r="AH628" s="150"/>
      <c r="AI628" s="109"/>
      <c r="AJ628" s="766"/>
      <c r="AK628" s="124"/>
      <c r="AP628" s="126"/>
      <c r="AQ628" s="148"/>
      <c r="AS628" s="114" t="str">
        <f t="shared" si="306"/>
        <v>OK</v>
      </c>
    </row>
    <row r="629" spans="1:45" ht="30" customHeight="1" x14ac:dyDescent="0.3">
      <c r="A629" s="81"/>
      <c r="B629" s="754"/>
      <c r="C629" s="742">
        <v>47</v>
      </c>
      <c r="D629" s="743" t="s">
        <v>749</v>
      </c>
      <c r="E629" s="744">
        <v>51</v>
      </c>
      <c r="F629" s="745" t="s">
        <v>750</v>
      </c>
      <c r="G629" s="782" t="s">
        <v>751</v>
      </c>
      <c r="H629" s="747">
        <v>88</v>
      </c>
      <c r="I629" s="775" t="s">
        <v>752</v>
      </c>
      <c r="J629" s="775" t="s">
        <v>753</v>
      </c>
      <c r="K629" s="783" t="s">
        <v>754</v>
      </c>
      <c r="L629" s="750" t="s">
        <v>755</v>
      </c>
      <c r="M629" s="751">
        <v>0.5</v>
      </c>
      <c r="N629" s="62" t="s">
        <v>46</v>
      </c>
      <c r="O629" s="64">
        <v>0.25</v>
      </c>
      <c r="P629" s="64">
        <v>0.5</v>
      </c>
      <c r="Q629" s="64">
        <v>0.75</v>
      </c>
      <c r="R629" s="65">
        <v>1</v>
      </c>
      <c r="S629" s="121">
        <f>SUM(O629:O629)*M629</f>
        <v>0.125</v>
      </c>
      <c r="T629" s="122">
        <f>SUM(P629:P629)*M629</f>
        <v>0.25</v>
      </c>
      <c r="U629" s="122">
        <f>SUM(Q629:Q629)*M629</f>
        <v>0.375</v>
      </c>
      <c r="V629" s="122">
        <f>SUM(R629:R629)*M629</f>
        <v>0.5</v>
      </c>
      <c r="W629" s="164">
        <f t="shared" si="326"/>
        <v>0.5</v>
      </c>
      <c r="X629" s="69">
        <f>+S630+S636+S634+S632</f>
        <v>0.25</v>
      </c>
      <c r="Y629" s="70">
        <f>+T630+T636+T634+T632</f>
        <v>0.60000000000000009</v>
      </c>
      <c r="Z629" s="71">
        <f>+U630+U636+U634+U632</f>
        <v>0</v>
      </c>
      <c r="AA629" s="72">
        <f>+V630+V636+V634+V632</f>
        <v>0</v>
      </c>
      <c r="AB629" s="73">
        <f>+AA630+AA636</f>
        <v>0</v>
      </c>
      <c r="AC629" s="105"/>
      <c r="AD629" s="805" t="s">
        <v>756</v>
      </c>
      <c r="AE629" s="76"/>
      <c r="AF629" s="77" t="str">
        <f t="shared" ref="AF629" si="330">+IF(P630&gt;P629,"SUPERADA",IF(T630=T629,"EQUILIBRADA",IF(T630&lt;T629,"PARA MEJORAR")))</f>
        <v>EQUILIBRADA</v>
      </c>
      <c r="AG629" s="77" t="str">
        <f>IF(COUNTIF(AF629:AF636,"PARA MEJORAR")&gt;=1,"PARA MEJORAR","BIEN")</f>
        <v>PARA MEJORAR</v>
      </c>
      <c r="AH629" s="77" t="str">
        <f>IF(COUNTIF(AG629:AG636,"PARA MEJORAR")&gt;=1,"PARA MEJORAR","BIEN")</f>
        <v>PARA MEJORAR</v>
      </c>
      <c r="AI629" s="109"/>
      <c r="AJ629" s="766"/>
      <c r="AK629" s="111"/>
      <c r="AL629" s="112"/>
      <c r="AM629" s="112"/>
      <c r="AN629" s="112"/>
      <c r="AO629" s="112"/>
      <c r="AP629" s="113"/>
      <c r="AQ629" s="73"/>
      <c r="AS629" s="80" t="str">
        <f t="shared" si="306"/>
        <v>MAL</v>
      </c>
    </row>
    <row r="630" spans="1:45" ht="30" customHeight="1" thickBot="1" x14ac:dyDescent="0.35">
      <c r="A630" s="81"/>
      <c r="B630" s="754"/>
      <c r="C630" s="755"/>
      <c r="D630" s="756"/>
      <c r="E630" s="757"/>
      <c r="F630" s="758"/>
      <c r="G630" s="784"/>
      <c r="H630" s="760"/>
      <c r="I630" s="776"/>
      <c r="J630" s="776"/>
      <c r="K630" s="776"/>
      <c r="L630" s="763"/>
      <c r="M630" s="764"/>
      <c r="N630" s="93" t="s">
        <v>52</v>
      </c>
      <c r="O630" s="95">
        <v>0.25</v>
      </c>
      <c r="P630" s="95">
        <v>0.5</v>
      </c>
      <c r="Q630" s="95">
        <v>0</v>
      </c>
      <c r="R630" s="96">
        <v>0</v>
      </c>
      <c r="S630" s="97">
        <f>SUM(O630:O630)*M629</f>
        <v>0.125</v>
      </c>
      <c r="T630" s="98">
        <f>SUM(P630:P630)*M629</f>
        <v>0.25</v>
      </c>
      <c r="U630" s="98">
        <f>SUM(Q630:Q630)*M629</f>
        <v>0</v>
      </c>
      <c r="V630" s="98">
        <f>SUM(R630:R630)*M629</f>
        <v>0</v>
      </c>
      <c r="W630" s="160">
        <f t="shared" si="326"/>
        <v>0.25</v>
      </c>
      <c r="X630" s="100"/>
      <c r="Y630" s="101"/>
      <c r="Z630" s="102"/>
      <c r="AA630" s="103"/>
      <c r="AB630" s="104"/>
      <c r="AC630" s="105"/>
      <c r="AD630" s="806"/>
      <c r="AE630" s="107"/>
      <c r="AF630" s="108"/>
      <c r="AG630" s="109"/>
      <c r="AH630" s="109"/>
      <c r="AI630" s="109"/>
      <c r="AJ630" s="766"/>
      <c r="AK630" s="124"/>
      <c r="AP630" s="126"/>
      <c r="AQ630" s="104"/>
      <c r="AS630" s="114" t="str">
        <f t="shared" si="306"/>
        <v>OK</v>
      </c>
    </row>
    <row r="631" spans="1:45" ht="30" customHeight="1" x14ac:dyDescent="0.3">
      <c r="A631" s="81"/>
      <c r="B631" s="754"/>
      <c r="C631" s="755"/>
      <c r="D631" s="756"/>
      <c r="E631" s="757"/>
      <c r="F631" s="758"/>
      <c r="G631" s="784"/>
      <c r="H631" s="760"/>
      <c r="I631" s="776"/>
      <c r="J631" s="776"/>
      <c r="K631" s="776"/>
      <c r="L631" s="767" t="s">
        <v>757</v>
      </c>
      <c r="M631" s="768">
        <v>0.2</v>
      </c>
      <c r="N631" s="127" t="s">
        <v>46</v>
      </c>
      <c r="O631" s="184">
        <v>0.5</v>
      </c>
      <c r="P631" s="184">
        <v>1</v>
      </c>
      <c r="Q631" s="184">
        <v>1</v>
      </c>
      <c r="R631" s="185">
        <v>1</v>
      </c>
      <c r="S631" s="128">
        <f>SUM(O631:O631)*M631</f>
        <v>0.1</v>
      </c>
      <c r="T631" s="129">
        <f>SUM(P631:P631)*M631</f>
        <v>0.2</v>
      </c>
      <c r="U631" s="129">
        <f>SUM(Q631:Q631)*M631</f>
        <v>0.2</v>
      </c>
      <c r="V631" s="129">
        <f>SUM(R631:R631)*M631</f>
        <v>0.2</v>
      </c>
      <c r="W631" s="186">
        <f t="shared" si="326"/>
        <v>0.2</v>
      </c>
      <c r="X631" s="100"/>
      <c r="Y631" s="101"/>
      <c r="Z631" s="102"/>
      <c r="AA631" s="103"/>
      <c r="AB631" s="104"/>
      <c r="AC631" s="105"/>
      <c r="AD631" s="806"/>
      <c r="AE631" s="76"/>
      <c r="AF631" s="77" t="str">
        <f t="shared" ref="AF631" si="331">+IF(P632&gt;P631,"SUPERADA",IF(T632=T631,"EQUILIBRADA",IF(T632&lt;T631,"PARA MEJORAR")))</f>
        <v>EQUILIBRADA</v>
      </c>
      <c r="AG631" s="109"/>
      <c r="AH631" s="109"/>
      <c r="AI631" s="109"/>
      <c r="AJ631" s="766"/>
      <c r="AK631" s="124"/>
      <c r="AP631" s="126"/>
      <c r="AQ631" s="104"/>
      <c r="AS631" s="80" t="str">
        <f t="shared" si="306"/>
        <v>OK</v>
      </c>
    </row>
    <row r="632" spans="1:45" ht="30" customHeight="1" thickBot="1" x14ac:dyDescent="0.35">
      <c r="A632" s="81"/>
      <c r="B632" s="754"/>
      <c r="C632" s="755"/>
      <c r="D632" s="756"/>
      <c r="E632" s="757"/>
      <c r="F632" s="758"/>
      <c r="G632" s="784"/>
      <c r="H632" s="760"/>
      <c r="I632" s="776"/>
      <c r="J632" s="776"/>
      <c r="K632" s="776"/>
      <c r="L632" s="763"/>
      <c r="M632" s="764"/>
      <c r="N632" s="93" t="s">
        <v>52</v>
      </c>
      <c r="O632" s="95">
        <v>0.5</v>
      </c>
      <c r="P632" s="95">
        <v>1</v>
      </c>
      <c r="Q632" s="95">
        <v>0</v>
      </c>
      <c r="R632" s="96">
        <v>0</v>
      </c>
      <c r="S632" s="97">
        <f>SUM(O632:O632)*M631</f>
        <v>0.1</v>
      </c>
      <c r="T632" s="98">
        <f>SUM(P632:P632)*M631</f>
        <v>0.2</v>
      </c>
      <c r="U632" s="98">
        <f>SUM(Q632:Q632)*M631</f>
        <v>0</v>
      </c>
      <c r="V632" s="98">
        <f>SUM(R632:R632)*M631</f>
        <v>0</v>
      </c>
      <c r="W632" s="160">
        <f t="shared" si="326"/>
        <v>0.2</v>
      </c>
      <c r="X632" s="100"/>
      <c r="Y632" s="101"/>
      <c r="Z632" s="102"/>
      <c r="AA632" s="103"/>
      <c r="AB632" s="104"/>
      <c r="AC632" s="105"/>
      <c r="AD632" s="806"/>
      <c r="AE632" s="107"/>
      <c r="AF632" s="108"/>
      <c r="AG632" s="109"/>
      <c r="AH632" s="109"/>
      <c r="AI632" s="109"/>
      <c r="AJ632" s="766"/>
      <c r="AK632" s="124"/>
      <c r="AP632" s="126"/>
      <c r="AQ632" s="104"/>
      <c r="AS632" s="114" t="str">
        <f t="shared" si="306"/>
        <v>OK</v>
      </c>
    </row>
    <row r="633" spans="1:45" ht="30" customHeight="1" x14ac:dyDescent="0.3">
      <c r="A633" s="81"/>
      <c r="B633" s="754"/>
      <c r="C633" s="755"/>
      <c r="D633" s="756"/>
      <c r="E633" s="757"/>
      <c r="F633" s="758"/>
      <c r="G633" s="784"/>
      <c r="H633" s="760"/>
      <c r="I633" s="776"/>
      <c r="J633" s="776"/>
      <c r="K633" s="776"/>
      <c r="L633" s="767" t="s">
        <v>758</v>
      </c>
      <c r="M633" s="768">
        <v>0.2</v>
      </c>
      <c r="N633" s="127" t="s">
        <v>46</v>
      </c>
      <c r="O633" s="184">
        <v>0.5</v>
      </c>
      <c r="P633" s="184">
        <v>1</v>
      </c>
      <c r="Q633" s="184">
        <v>1</v>
      </c>
      <c r="R633" s="185">
        <v>1</v>
      </c>
      <c r="S633" s="128">
        <f>SUM(O633:O633)*M633</f>
        <v>0.1</v>
      </c>
      <c r="T633" s="129">
        <f>SUM(P633:P633)*M633</f>
        <v>0.2</v>
      </c>
      <c r="U633" s="129">
        <f>SUM(Q633:Q633)*M633</f>
        <v>0.2</v>
      </c>
      <c r="V633" s="129">
        <f>SUM(R633:R633)*M633</f>
        <v>0.2</v>
      </c>
      <c r="W633" s="186">
        <f>MAX(S633:V633)</f>
        <v>0.2</v>
      </c>
      <c r="X633" s="100"/>
      <c r="Y633" s="101"/>
      <c r="Z633" s="102"/>
      <c r="AA633" s="103"/>
      <c r="AB633" s="104"/>
      <c r="AC633" s="105"/>
      <c r="AD633" s="806"/>
      <c r="AE633" s="76"/>
      <c r="AF633" s="77" t="str">
        <f t="shared" ref="AF633" si="332">+IF(P634&gt;P633,"SUPERADA",IF(T634=T633,"EQUILIBRADA",IF(T634&lt;T633,"PARA MEJORAR")))</f>
        <v>PARA MEJORAR</v>
      </c>
      <c r="AG633" s="109"/>
      <c r="AH633" s="109"/>
      <c r="AI633" s="109"/>
      <c r="AJ633" s="766"/>
      <c r="AK633" s="124"/>
      <c r="AP633" s="126"/>
      <c r="AQ633" s="104"/>
      <c r="AS633" s="80" t="str">
        <f t="shared" si="306"/>
        <v>OK</v>
      </c>
    </row>
    <row r="634" spans="1:45" ht="30" customHeight="1" thickBot="1" x14ac:dyDescent="0.35">
      <c r="A634" s="81"/>
      <c r="B634" s="754"/>
      <c r="C634" s="755"/>
      <c r="D634" s="756"/>
      <c r="E634" s="757"/>
      <c r="F634" s="758"/>
      <c r="G634" s="784"/>
      <c r="H634" s="760"/>
      <c r="I634" s="776"/>
      <c r="J634" s="776"/>
      <c r="K634" s="776"/>
      <c r="L634" s="763"/>
      <c r="M634" s="764"/>
      <c r="N634" s="93" t="s">
        <v>52</v>
      </c>
      <c r="O634" s="95">
        <v>0</v>
      </c>
      <c r="P634" s="95">
        <v>0.5</v>
      </c>
      <c r="Q634" s="95">
        <v>0</v>
      </c>
      <c r="R634" s="96">
        <v>0</v>
      </c>
      <c r="S634" s="97">
        <f>SUM(O634:O634)*M633</f>
        <v>0</v>
      </c>
      <c r="T634" s="98">
        <f>SUM(P634:P634)*M633</f>
        <v>0.1</v>
      </c>
      <c r="U634" s="98">
        <f>SUM(Q634:Q634)*M633</f>
        <v>0</v>
      </c>
      <c r="V634" s="98">
        <f>SUM(R634:R634)*M633</f>
        <v>0</v>
      </c>
      <c r="W634" s="160">
        <f>MAX(S634:V634)</f>
        <v>0.1</v>
      </c>
      <c r="X634" s="100"/>
      <c r="Y634" s="101"/>
      <c r="Z634" s="102"/>
      <c r="AA634" s="103"/>
      <c r="AB634" s="104"/>
      <c r="AC634" s="105"/>
      <c r="AD634" s="806"/>
      <c r="AE634" s="107"/>
      <c r="AF634" s="108"/>
      <c r="AG634" s="109"/>
      <c r="AH634" s="109"/>
      <c r="AI634" s="109"/>
      <c r="AJ634" s="766"/>
      <c r="AK634" s="124"/>
      <c r="AP634" s="126"/>
      <c r="AQ634" s="104"/>
      <c r="AS634" s="114" t="str">
        <f t="shared" si="306"/>
        <v>OK</v>
      </c>
    </row>
    <row r="635" spans="1:45" ht="30" customHeight="1" x14ac:dyDescent="0.3">
      <c r="A635" s="81"/>
      <c r="B635" s="754"/>
      <c r="C635" s="755"/>
      <c r="D635" s="756"/>
      <c r="E635" s="757"/>
      <c r="F635" s="758"/>
      <c r="G635" s="784"/>
      <c r="H635" s="760"/>
      <c r="I635" s="776"/>
      <c r="J635" s="776"/>
      <c r="K635" s="776"/>
      <c r="L635" s="767" t="s">
        <v>759</v>
      </c>
      <c r="M635" s="768">
        <v>0.1</v>
      </c>
      <c r="N635" s="127" t="s">
        <v>46</v>
      </c>
      <c r="O635" s="184">
        <v>0.25</v>
      </c>
      <c r="P635" s="184">
        <v>0.5</v>
      </c>
      <c r="Q635" s="184">
        <v>0.75</v>
      </c>
      <c r="R635" s="185">
        <v>1</v>
      </c>
      <c r="S635" s="128">
        <f>SUM(O635:O635)*M635</f>
        <v>2.5000000000000001E-2</v>
      </c>
      <c r="T635" s="129">
        <f>SUM(P635:P635)*M635</f>
        <v>0.05</v>
      </c>
      <c r="U635" s="129">
        <f>SUM(Q635:Q635)*M635</f>
        <v>7.5000000000000011E-2</v>
      </c>
      <c r="V635" s="129">
        <f>SUM(R635:R635)*M635</f>
        <v>0.1</v>
      </c>
      <c r="W635" s="186">
        <f t="shared" si="326"/>
        <v>0.1</v>
      </c>
      <c r="X635" s="100"/>
      <c r="Y635" s="101"/>
      <c r="Z635" s="102"/>
      <c r="AA635" s="103"/>
      <c r="AB635" s="104"/>
      <c r="AC635" s="105"/>
      <c r="AD635" s="806"/>
      <c r="AE635" s="76"/>
      <c r="AF635" s="77" t="str">
        <f t="shared" ref="AF635" si="333">+IF(P636&gt;P635,"SUPERADA",IF(T636=T635,"EQUILIBRADA",IF(T636&lt;T635,"PARA MEJORAR")))</f>
        <v>EQUILIBRADA</v>
      </c>
      <c r="AG635" s="109"/>
      <c r="AH635" s="109"/>
      <c r="AI635" s="109"/>
      <c r="AJ635" s="766"/>
      <c r="AK635" s="124"/>
      <c r="AP635" s="126"/>
      <c r="AQ635" s="104"/>
      <c r="AS635" s="80" t="str">
        <f t="shared" si="306"/>
        <v>MAL</v>
      </c>
    </row>
    <row r="636" spans="1:45" ht="30" customHeight="1" thickBot="1" x14ac:dyDescent="0.35">
      <c r="A636" s="81"/>
      <c r="B636" s="754"/>
      <c r="C636" s="755"/>
      <c r="D636" s="756"/>
      <c r="E636" s="757"/>
      <c r="F636" s="758"/>
      <c r="G636" s="784"/>
      <c r="H636" s="760"/>
      <c r="I636" s="776"/>
      <c r="J636" s="776"/>
      <c r="K636" s="776"/>
      <c r="L636" s="763"/>
      <c r="M636" s="764"/>
      <c r="N636" s="93" t="s">
        <v>52</v>
      </c>
      <c r="O636" s="95">
        <v>0.25</v>
      </c>
      <c r="P636" s="95">
        <v>0.5</v>
      </c>
      <c r="Q636" s="95">
        <v>0</v>
      </c>
      <c r="R636" s="96">
        <v>0</v>
      </c>
      <c r="S636" s="97">
        <f>SUM(O636:O636)*M635</f>
        <v>2.5000000000000001E-2</v>
      </c>
      <c r="T636" s="98">
        <f>SUM(P636:P636)*M635</f>
        <v>0.05</v>
      </c>
      <c r="U636" s="98">
        <f>SUM(Q636:Q636)*M635</f>
        <v>0</v>
      </c>
      <c r="V636" s="98">
        <f>SUM(R636:R636)*M635</f>
        <v>0</v>
      </c>
      <c r="W636" s="160">
        <f t="shared" si="326"/>
        <v>0.05</v>
      </c>
      <c r="X636" s="100"/>
      <c r="Y636" s="101"/>
      <c r="Z636" s="102"/>
      <c r="AA636" s="103"/>
      <c r="AB636" s="104"/>
      <c r="AC636" s="105"/>
      <c r="AD636" s="806"/>
      <c r="AE636" s="107"/>
      <c r="AF636" s="108"/>
      <c r="AG636" s="109"/>
      <c r="AH636" s="109"/>
      <c r="AI636" s="109"/>
      <c r="AJ636" s="766"/>
      <c r="AK636" s="124"/>
      <c r="AP636" s="126"/>
      <c r="AQ636" s="148"/>
      <c r="AS636" s="114" t="str">
        <f t="shared" si="306"/>
        <v>OK</v>
      </c>
    </row>
    <row r="637" spans="1:45" ht="30" customHeight="1" x14ac:dyDescent="0.3">
      <c r="A637" s="81"/>
      <c r="B637" s="754"/>
      <c r="C637" s="742">
        <v>48</v>
      </c>
      <c r="D637" s="743" t="s">
        <v>760</v>
      </c>
      <c r="E637" s="744">
        <v>52</v>
      </c>
      <c r="F637" s="745" t="s">
        <v>761</v>
      </c>
      <c r="G637" s="782" t="s">
        <v>762</v>
      </c>
      <c r="H637" s="747">
        <v>89</v>
      </c>
      <c r="I637" s="775" t="s">
        <v>763</v>
      </c>
      <c r="J637" s="775" t="s">
        <v>753</v>
      </c>
      <c r="K637" s="783" t="s">
        <v>764</v>
      </c>
      <c r="L637" s="750" t="s">
        <v>765</v>
      </c>
      <c r="M637" s="751">
        <v>0.3</v>
      </c>
      <c r="N637" s="62" t="s">
        <v>46</v>
      </c>
      <c r="O637" s="64">
        <v>0.25</v>
      </c>
      <c r="P637" s="64">
        <v>0.5</v>
      </c>
      <c r="Q637" s="64">
        <v>0.75</v>
      </c>
      <c r="R637" s="65">
        <v>1</v>
      </c>
      <c r="S637" s="66">
        <f>SUM(O637:O637)*M637</f>
        <v>7.4999999999999997E-2</v>
      </c>
      <c r="T637" s="67">
        <f>SUM(P637:P637)*M637</f>
        <v>0.15</v>
      </c>
      <c r="U637" s="67">
        <f>SUM(Q637:Q637)*M637</f>
        <v>0.22499999999999998</v>
      </c>
      <c r="V637" s="67">
        <f>SUM(R637:R637)*M637</f>
        <v>0.3</v>
      </c>
      <c r="W637" s="155">
        <f t="shared" si="326"/>
        <v>0.3</v>
      </c>
      <c r="X637" s="69">
        <f>+S638+S642+S644+S640</f>
        <v>7.4999999999999997E-2</v>
      </c>
      <c r="Y637" s="70">
        <f>+T638+T642+T644+T640</f>
        <v>0.27500000000000002</v>
      </c>
      <c r="Z637" s="71">
        <f>+U638+U642+U644+U640</f>
        <v>0</v>
      </c>
      <c r="AA637" s="72">
        <f>+V638+V642+V644+V640</f>
        <v>0</v>
      </c>
      <c r="AB637" s="73">
        <f>+AA638+AA642+AA644</f>
        <v>0</v>
      </c>
      <c r="AC637" s="105"/>
      <c r="AD637" s="806"/>
      <c r="AE637" s="76"/>
      <c r="AF637" s="77" t="str">
        <f t="shared" ref="AF637" si="334">+IF(P638&gt;P637,"SUPERADA",IF(T638=T637,"EQUILIBRADA",IF(T638&lt;T637,"PARA MEJORAR")))</f>
        <v>EQUILIBRADA</v>
      </c>
      <c r="AG637" s="77" t="str">
        <f>IF(COUNTIF(AF637:AF644,"PARA MEJORAR")&gt;=1,"PARA MEJORAR","BIEN")</f>
        <v>PARA MEJORAR</v>
      </c>
      <c r="AH637" s="77" t="str">
        <f>IF(COUNTIF(AG637:AG644,"PARA MEJORAR")&gt;=1,"PARA MEJORAR","BIEN")</f>
        <v>PARA MEJORAR</v>
      </c>
      <c r="AI637" s="109"/>
      <c r="AJ637" s="766"/>
      <c r="AK637" s="111"/>
      <c r="AL637" s="112"/>
      <c r="AM637" s="112"/>
      <c r="AN637" s="112"/>
      <c r="AO637" s="112"/>
      <c r="AP637" s="113"/>
      <c r="AQ637" s="73"/>
      <c r="AS637" s="80" t="str">
        <f t="shared" si="306"/>
        <v>MAL</v>
      </c>
    </row>
    <row r="638" spans="1:45" ht="30" customHeight="1" thickBot="1" x14ac:dyDescent="0.35">
      <c r="A638" s="81"/>
      <c r="B638" s="754"/>
      <c r="C638" s="755"/>
      <c r="D638" s="756"/>
      <c r="E638" s="757"/>
      <c r="F638" s="758"/>
      <c r="G638" s="784"/>
      <c r="H638" s="760"/>
      <c r="I638" s="776"/>
      <c r="J638" s="776"/>
      <c r="K638" s="776"/>
      <c r="L638" s="763"/>
      <c r="M638" s="764"/>
      <c r="N638" s="93" t="s">
        <v>52</v>
      </c>
      <c r="O638" s="95">
        <v>0.25</v>
      </c>
      <c r="P638" s="95">
        <v>0.5</v>
      </c>
      <c r="Q638" s="95">
        <v>0</v>
      </c>
      <c r="R638" s="96">
        <v>0</v>
      </c>
      <c r="S638" s="97">
        <f>SUM(O638:O638)*M637</f>
        <v>7.4999999999999997E-2</v>
      </c>
      <c r="T638" s="98">
        <f>SUM(P638:P638)*M637</f>
        <v>0.15</v>
      </c>
      <c r="U638" s="98">
        <f>SUM(Q638:Q638)*M637</f>
        <v>0</v>
      </c>
      <c r="V638" s="98">
        <f>SUM(R638:R638)*M637</f>
        <v>0</v>
      </c>
      <c r="W638" s="160">
        <f t="shared" si="326"/>
        <v>0.15</v>
      </c>
      <c r="X638" s="100"/>
      <c r="Y638" s="101"/>
      <c r="Z638" s="102"/>
      <c r="AA638" s="103"/>
      <c r="AB638" s="104"/>
      <c r="AC638" s="105"/>
      <c r="AD638" s="806"/>
      <c r="AE638" s="107"/>
      <c r="AF638" s="108"/>
      <c r="AG638" s="109"/>
      <c r="AH638" s="109"/>
      <c r="AI638" s="109"/>
      <c r="AJ638" s="766"/>
      <c r="AK638" s="124"/>
      <c r="AP638" s="126"/>
      <c r="AQ638" s="104"/>
      <c r="AS638" s="114" t="str">
        <f t="shared" si="306"/>
        <v>OK</v>
      </c>
    </row>
    <row r="639" spans="1:45" ht="30" customHeight="1" x14ac:dyDescent="0.3">
      <c r="A639" s="81"/>
      <c r="B639" s="754"/>
      <c r="C639" s="755"/>
      <c r="D639" s="756"/>
      <c r="E639" s="757"/>
      <c r="F639" s="758"/>
      <c r="G639" s="784"/>
      <c r="H639" s="760"/>
      <c r="I639" s="776"/>
      <c r="J639" s="776"/>
      <c r="K639" s="776"/>
      <c r="L639" s="767" t="s">
        <v>766</v>
      </c>
      <c r="M639" s="768">
        <v>0.5</v>
      </c>
      <c r="N639" s="127" t="s">
        <v>46</v>
      </c>
      <c r="O639" s="184">
        <v>0</v>
      </c>
      <c r="P639" s="184">
        <v>0</v>
      </c>
      <c r="Q639" s="184">
        <v>0.5</v>
      </c>
      <c r="R639" s="185">
        <v>1</v>
      </c>
      <c r="S639" s="128">
        <f>SUM(O639:O639)*M639</f>
        <v>0</v>
      </c>
      <c r="T639" s="129">
        <f>SUM(P639:P639)*M639</f>
        <v>0</v>
      </c>
      <c r="U639" s="129">
        <f>SUM(Q639:Q639)*M639</f>
        <v>0.25</v>
      </c>
      <c r="V639" s="129">
        <f>SUM(R639:R639)*M639</f>
        <v>0.5</v>
      </c>
      <c r="W639" s="186">
        <f>MAX(S639:V639)</f>
        <v>0.5</v>
      </c>
      <c r="X639" s="100"/>
      <c r="Y639" s="101"/>
      <c r="Z639" s="102"/>
      <c r="AA639" s="103"/>
      <c r="AB639" s="104"/>
      <c r="AC639" s="105"/>
      <c r="AD639" s="806"/>
      <c r="AE639" s="76"/>
      <c r="AF639" s="77" t="str">
        <f t="shared" ref="AF639" si="335">+IF(P640&gt;P639,"SUPERADA",IF(T640=T639,"EQUILIBRADA",IF(T640&lt;T639,"PARA MEJORAR")))</f>
        <v>SUPERADA</v>
      </c>
      <c r="AG639" s="109"/>
      <c r="AH639" s="109"/>
      <c r="AI639" s="109"/>
      <c r="AJ639" s="766"/>
      <c r="AK639" s="124"/>
      <c r="AP639" s="126"/>
      <c r="AQ639" s="104"/>
      <c r="AS639" s="80" t="str">
        <f t="shared" si="306"/>
        <v>MAL</v>
      </c>
    </row>
    <row r="640" spans="1:45" ht="30" customHeight="1" thickBot="1" x14ac:dyDescent="0.35">
      <c r="A640" s="81"/>
      <c r="B640" s="754"/>
      <c r="C640" s="755"/>
      <c r="D640" s="756"/>
      <c r="E640" s="757"/>
      <c r="F640" s="758"/>
      <c r="G640" s="784"/>
      <c r="H640" s="760"/>
      <c r="I640" s="776"/>
      <c r="J640" s="776"/>
      <c r="K640" s="776"/>
      <c r="L640" s="763"/>
      <c r="M640" s="764"/>
      <c r="N640" s="93" t="s">
        <v>52</v>
      </c>
      <c r="O640" s="95">
        <v>0</v>
      </c>
      <c r="P640" s="95">
        <v>0.25</v>
      </c>
      <c r="Q640" s="95">
        <v>0</v>
      </c>
      <c r="R640" s="96">
        <v>0</v>
      </c>
      <c r="S640" s="97">
        <f>SUM(O640:O640)*M639</f>
        <v>0</v>
      </c>
      <c r="T640" s="98">
        <f>SUM(P640:P640)*M639</f>
        <v>0.125</v>
      </c>
      <c r="U640" s="98">
        <f>SUM(Q640:Q640)*M639</f>
        <v>0</v>
      </c>
      <c r="V640" s="98">
        <f>SUM(R640:R640)*M639</f>
        <v>0</v>
      </c>
      <c r="W640" s="160">
        <f>MAX(S640:V640)</f>
        <v>0.125</v>
      </c>
      <c r="X640" s="100"/>
      <c r="Y640" s="101"/>
      <c r="Z640" s="102"/>
      <c r="AA640" s="103"/>
      <c r="AB640" s="104"/>
      <c r="AC640" s="105"/>
      <c r="AD640" s="806"/>
      <c r="AE640" s="107"/>
      <c r="AF640" s="108"/>
      <c r="AG640" s="109"/>
      <c r="AH640" s="109"/>
      <c r="AI640" s="109"/>
      <c r="AJ640" s="766"/>
      <c r="AK640" s="124"/>
      <c r="AP640" s="126"/>
      <c r="AQ640" s="104"/>
      <c r="AS640" s="114" t="str">
        <f t="shared" si="306"/>
        <v>OK</v>
      </c>
    </row>
    <row r="641" spans="1:45" ht="30" customHeight="1" x14ac:dyDescent="0.3">
      <c r="A641" s="81"/>
      <c r="B641" s="754"/>
      <c r="C641" s="755"/>
      <c r="D641" s="756"/>
      <c r="E641" s="757"/>
      <c r="F641" s="758"/>
      <c r="G641" s="784"/>
      <c r="H641" s="760"/>
      <c r="I641" s="776"/>
      <c r="J641" s="776"/>
      <c r="K641" s="776"/>
      <c r="L641" s="767" t="s">
        <v>767</v>
      </c>
      <c r="M641" s="768">
        <v>0.1</v>
      </c>
      <c r="N641" s="127" t="s">
        <v>46</v>
      </c>
      <c r="O641" s="184">
        <v>0</v>
      </c>
      <c r="P641" s="184">
        <v>0</v>
      </c>
      <c r="Q641" s="184">
        <v>0.5</v>
      </c>
      <c r="R641" s="185">
        <v>1</v>
      </c>
      <c r="S641" s="128">
        <f>SUM(O641:O641)*M641</f>
        <v>0</v>
      </c>
      <c r="T641" s="129">
        <f>SUM(P641:P641)*M641</f>
        <v>0</v>
      </c>
      <c r="U641" s="129">
        <f>SUM(Q641:Q641)*M641</f>
        <v>0.05</v>
      </c>
      <c r="V641" s="129">
        <f>SUM(R641:R641)*M641</f>
        <v>0.1</v>
      </c>
      <c r="W641" s="186">
        <f t="shared" si="326"/>
        <v>0.1</v>
      </c>
      <c r="X641" s="100"/>
      <c r="Y641" s="101"/>
      <c r="Z641" s="102"/>
      <c r="AA641" s="103"/>
      <c r="AB641" s="104"/>
      <c r="AC641" s="105"/>
      <c r="AD641" s="806"/>
      <c r="AE641" s="76"/>
      <c r="AF641" s="77" t="str">
        <f t="shared" ref="AF641" si="336">+IF(P642&gt;P641,"SUPERADA",IF(T642=T641,"EQUILIBRADA",IF(T642&lt;T641,"PARA MEJORAR")))</f>
        <v>EQUILIBRADA</v>
      </c>
      <c r="AG641" s="109"/>
      <c r="AH641" s="109"/>
      <c r="AI641" s="109"/>
      <c r="AJ641" s="766"/>
      <c r="AK641" s="124"/>
      <c r="AP641" s="126"/>
      <c r="AQ641" s="104"/>
      <c r="AS641" s="80" t="str">
        <f t="shared" si="306"/>
        <v>MAL</v>
      </c>
    </row>
    <row r="642" spans="1:45" ht="30" customHeight="1" thickBot="1" x14ac:dyDescent="0.35">
      <c r="A642" s="81"/>
      <c r="B642" s="754"/>
      <c r="C642" s="755"/>
      <c r="D642" s="756"/>
      <c r="E642" s="757"/>
      <c r="F642" s="758"/>
      <c r="G642" s="784"/>
      <c r="H642" s="760"/>
      <c r="I642" s="776"/>
      <c r="J642" s="776"/>
      <c r="K642" s="776"/>
      <c r="L642" s="763"/>
      <c r="M642" s="764"/>
      <c r="N642" s="93" t="s">
        <v>52</v>
      </c>
      <c r="O642" s="95">
        <v>0</v>
      </c>
      <c r="P642" s="95">
        <v>0</v>
      </c>
      <c r="Q642" s="95">
        <v>0</v>
      </c>
      <c r="R642" s="96">
        <v>0</v>
      </c>
      <c r="S642" s="97">
        <f>SUM(O642:O642)*M641</f>
        <v>0</v>
      </c>
      <c r="T642" s="98">
        <f>SUM(P642:P642)*M641</f>
        <v>0</v>
      </c>
      <c r="U642" s="98">
        <f>SUM(Q642:Q642)*M641</f>
        <v>0</v>
      </c>
      <c r="V642" s="98">
        <f>SUM(R642:R642)*M641</f>
        <v>0</v>
      </c>
      <c r="W642" s="160">
        <f t="shared" si="326"/>
        <v>0</v>
      </c>
      <c r="X642" s="100"/>
      <c r="Y642" s="101"/>
      <c r="Z642" s="102"/>
      <c r="AA642" s="103"/>
      <c r="AB642" s="104"/>
      <c r="AC642" s="105"/>
      <c r="AD642" s="806"/>
      <c r="AE642" s="107"/>
      <c r="AF642" s="108"/>
      <c r="AG642" s="109"/>
      <c r="AH642" s="109"/>
      <c r="AI642" s="109"/>
      <c r="AJ642" s="766"/>
      <c r="AK642" s="124"/>
      <c r="AP642" s="126"/>
      <c r="AQ642" s="104"/>
      <c r="AS642" s="114" t="str">
        <f t="shared" si="306"/>
        <v>OK</v>
      </c>
    </row>
    <row r="643" spans="1:45" ht="30" customHeight="1" x14ac:dyDescent="0.3">
      <c r="A643" s="81"/>
      <c r="B643" s="754"/>
      <c r="C643" s="755"/>
      <c r="D643" s="756"/>
      <c r="E643" s="757"/>
      <c r="F643" s="758"/>
      <c r="G643" s="784"/>
      <c r="H643" s="760"/>
      <c r="I643" s="776"/>
      <c r="J643" s="776"/>
      <c r="K643" s="776"/>
      <c r="L643" s="767" t="s">
        <v>768</v>
      </c>
      <c r="M643" s="768">
        <v>0.1</v>
      </c>
      <c r="N643" s="127" t="s">
        <v>46</v>
      </c>
      <c r="O643" s="184">
        <v>0</v>
      </c>
      <c r="P643" s="184">
        <v>0.3</v>
      </c>
      <c r="Q643" s="184">
        <v>0.65</v>
      </c>
      <c r="R643" s="185">
        <v>1</v>
      </c>
      <c r="S643" s="128">
        <f>SUM(O643:O643)*M643</f>
        <v>0</v>
      </c>
      <c r="T643" s="129">
        <f>SUM(P643:P643)*M643</f>
        <v>0.03</v>
      </c>
      <c r="U643" s="129">
        <f>SUM(Q643:Q643)*M643</f>
        <v>6.5000000000000002E-2</v>
      </c>
      <c r="V643" s="129">
        <f>SUM(R643:R643)*M643</f>
        <v>0.1</v>
      </c>
      <c r="W643" s="186">
        <f t="shared" si="326"/>
        <v>0.1</v>
      </c>
      <c r="X643" s="100"/>
      <c r="Y643" s="101"/>
      <c r="Z643" s="102"/>
      <c r="AA643" s="103"/>
      <c r="AB643" s="104"/>
      <c r="AC643" s="105"/>
      <c r="AD643" s="806"/>
      <c r="AE643" s="76"/>
      <c r="AF643" s="77" t="str">
        <f t="shared" ref="AF643" si="337">+IF(P644&gt;P643,"SUPERADA",IF(T644=T643,"EQUILIBRADA",IF(T644&lt;T643,"PARA MEJORAR")))</f>
        <v>PARA MEJORAR</v>
      </c>
      <c r="AG643" s="109"/>
      <c r="AH643" s="109"/>
      <c r="AI643" s="109"/>
      <c r="AJ643" s="766"/>
      <c r="AK643" s="124"/>
      <c r="AP643" s="126"/>
      <c r="AQ643" s="104"/>
      <c r="AS643" s="80" t="str">
        <f t="shared" si="306"/>
        <v>MAL</v>
      </c>
    </row>
    <row r="644" spans="1:45" ht="30" customHeight="1" thickBot="1" x14ac:dyDescent="0.35">
      <c r="A644" s="81"/>
      <c r="B644" s="754"/>
      <c r="C644" s="777"/>
      <c r="D644" s="778"/>
      <c r="E644" s="779"/>
      <c r="F644" s="780"/>
      <c r="G644" s="785"/>
      <c r="H644" s="770"/>
      <c r="I644" s="781"/>
      <c r="J644" s="781"/>
      <c r="K644" s="781"/>
      <c r="L644" s="773"/>
      <c r="M644" s="774"/>
      <c r="N644" s="137" t="s">
        <v>52</v>
      </c>
      <c r="O644" s="139">
        <v>0</v>
      </c>
      <c r="P644" s="139">
        <v>0</v>
      </c>
      <c r="Q644" s="139">
        <v>0</v>
      </c>
      <c r="R644" s="140">
        <v>0</v>
      </c>
      <c r="S644" s="141">
        <f>SUM(O644:O644)*M643</f>
        <v>0</v>
      </c>
      <c r="T644" s="142">
        <f>SUM(P644:P644)*M643</f>
        <v>0</v>
      </c>
      <c r="U644" s="142">
        <f>SUM(Q644:Q644)*M643</f>
        <v>0</v>
      </c>
      <c r="V644" s="142">
        <f>SUM(R644:R644)*M643</f>
        <v>0</v>
      </c>
      <c r="W644" s="169">
        <f t="shared" si="326"/>
        <v>0</v>
      </c>
      <c r="X644" s="144"/>
      <c r="Y644" s="145"/>
      <c r="Z644" s="146"/>
      <c r="AA644" s="147"/>
      <c r="AB644" s="148"/>
      <c r="AC644" s="105"/>
      <c r="AD644" s="806"/>
      <c r="AE644" s="107"/>
      <c r="AF644" s="108"/>
      <c r="AG644" s="150"/>
      <c r="AH644" s="150"/>
      <c r="AI644" s="109"/>
      <c r="AJ644" s="766"/>
      <c r="AK644" s="124"/>
      <c r="AP644" s="126"/>
      <c r="AQ644" s="148"/>
      <c r="AS644" s="114" t="str">
        <f t="shared" si="306"/>
        <v>OK</v>
      </c>
    </row>
    <row r="645" spans="1:45" ht="30" customHeight="1" x14ac:dyDescent="0.3">
      <c r="A645" s="81"/>
      <c r="B645" s="754"/>
      <c r="C645" s="742">
        <v>49</v>
      </c>
      <c r="D645" s="743" t="s">
        <v>769</v>
      </c>
      <c r="E645" s="744">
        <v>53</v>
      </c>
      <c r="F645" s="745" t="s">
        <v>770</v>
      </c>
      <c r="G645" s="807" t="s">
        <v>771</v>
      </c>
      <c r="H645" s="747">
        <v>90</v>
      </c>
      <c r="I645" s="808" t="s">
        <v>772</v>
      </c>
      <c r="J645" s="808" t="s">
        <v>753</v>
      </c>
      <c r="K645" s="783">
        <v>0</v>
      </c>
      <c r="L645" s="750" t="s">
        <v>773</v>
      </c>
      <c r="M645" s="751">
        <v>0.4</v>
      </c>
      <c r="N645" s="62" t="s">
        <v>46</v>
      </c>
      <c r="O645" s="64">
        <v>0</v>
      </c>
      <c r="P645" s="64">
        <v>0.3</v>
      </c>
      <c r="Q645" s="64">
        <v>0.6</v>
      </c>
      <c r="R645" s="65">
        <v>1</v>
      </c>
      <c r="S645" s="66">
        <f>SUM(O645:O645)*M645</f>
        <v>0</v>
      </c>
      <c r="T645" s="67">
        <f>SUM(P645:P645)*M645</f>
        <v>0.12</v>
      </c>
      <c r="U645" s="67">
        <f>SUM(Q645:Q645)*M645</f>
        <v>0.24</v>
      </c>
      <c r="V645" s="67">
        <f>SUM(R645:R645)*M645</f>
        <v>0.4</v>
      </c>
      <c r="W645" s="155">
        <f t="shared" si="326"/>
        <v>0.4</v>
      </c>
      <c r="X645" s="69">
        <f>+S646+S648+S650</f>
        <v>0</v>
      </c>
      <c r="Y645" s="70">
        <f>+T646+T648+T650</f>
        <v>0</v>
      </c>
      <c r="Z645" s="71">
        <f>+U646+U648+U650</f>
        <v>0</v>
      </c>
      <c r="AA645" s="72">
        <f>+V646+V648+V650</f>
        <v>0</v>
      </c>
      <c r="AB645" s="73">
        <f>+AA646+AA648+AA650</f>
        <v>0</v>
      </c>
      <c r="AC645" s="105"/>
      <c r="AD645" s="806"/>
      <c r="AE645" s="76"/>
      <c r="AF645" s="77" t="str">
        <f t="shared" ref="AF645" si="338">+IF(P646&gt;P645,"SUPERADA",IF(T646=T645,"EQUILIBRADA",IF(T646&lt;T645,"PARA MEJORAR")))</f>
        <v>PARA MEJORAR</v>
      </c>
      <c r="AG645" s="77" t="str">
        <f>IF(COUNTIF(AF645:AF650,"PARA MEJORAR")&gt;=1,"PARA MEJORAR","BIEN")</f>
        <v>PARA MEJORAR</v>
      </c>
      <c r="AH645" s="77" t="str">
        <f>IF(COUNTIF(AG645:AG650,"PARA MEJORAR")&gt;=1,"PARA MEJORAR","BIEN")</f>
        <v>PARA MEJORAR</v>
      </c>
      <c r="AI645" s="109"/>
      <c r="AJ645" s="766"/>
      <c r="AK645" s="111"/>
      <c r="AL645" s="112"/>
      <c r="AM645" s="112"/>
      <c r="AN645" s="112"/>
      <c r="AO645" s="112"/>
      <c r="AP645" s="113"/>
      <c r="AQ645" s="73"/>
      <c r="AS645" s="80" t="str">
        <f t="shared" si="306"/>
        <v>MAL</v>
      </c>
    </row>
    <row r="646" spans="1:45" ht="30" customHeight="1" thickBot="1" x14ac:dyDescent="0.35">
      <c r="A646" s="81"/>
      <c r="B646" s="754"/>
      <c r="C646" s="755"/>
      <c r="D646" s="756"/>
      <c r="E646" s="757"/>
      <c r="F646" s="758"/>
      <c r="G646" s="809"/>
      <c r="H646" s="760"/>
      <c r="I646" s="810"/>
      <c r="J646" s="810"/>
      <c r="K646" s="776"/>
      <c r="L646" s="763"/>
      <c r="M646" s="764"/>
      <c r="N646" s="93" t="s">
        <v>52</v>
      </c>
      <c r="O646" s="95">
        <v>0</v>
      </c>
      <c r="P646" s="95">
        <v>0</v>
      </c>
      <c r="Q646" s="95">
        <v>0</v>
      </c>
      <c r="R646" s="96">
        <v>0</v>
      </c>
      <c r="S646" s="97">
        <f>SUM(O646:O646)*M645</f>
        <v>0</v>
      </c>
      <c r="T646" s="98">
        <f>SUM(P646:P646)*M645</f>
        <v>0</v>
      </c>
      <c r="U646" s="98">
        <f>SUM(Q646:Q646)*M645</f>
        <v>0</v>
      </c>
      <c r="V646" s="98">
        <f>SUM(R646:R646)*M645</f>
        <v>0</v>
      </c>
      <c r="W646" s="160">
        <f t="shared" si="326"/>
        <v>0</v>
      </c>
      <c r="X646" s="100"/>
      <c r="Y646" s="101"/>
      <c r="Z646" s="102"/>
      <c r="AA646" s="103"/>
      <c r="AB646" s="104"/>
      <c r="AC646" s="105"/>
      <c r="AD646" s="806"/>
      <c r="AE646" s="107"/>
      <c r="AF646" s="108"/>
      <c r="AG646" s="109"/>
      <c r="AH646" s="109"/>
      <c r="AI646" s="109"/>
      <c r="AJ646" s="766"/>
      <c r="AK646" s="124"/>
      <c r="AP646" s="126"/>
      <c r="AQ646" s="104"/>
      <c r="AS646" s="114" t="str">
        <f t="shared" si="306"/>
        <v>OK</v>
      </c>
    </row>
    <row r="647" spans="1:45" ht="30" customHeight="1" x14ac:dyDescent="0.3">
      <c r="A647" s="81"/>
      <c r="B647" s="754"/>
      <c r="C647" s="755"/>
      <c r="D647" s="756"/>
      <c r="E647" s="757"/>
      <c r="F647" s="758"/>
      <c r="G647" s="809"/>
      <c r="H647" s="760"/>
      <c r="I647" s="810"/>
      <c r="J647" s="810"/>
      <c r="K647" s="776"/>
      <c r="L647" s="767" t="s">
        <v>774</v>
      </c>
      <c r="M647" s="768">
        <v>0.4</v>
      </c>
      <c r="N647" s="127" t="s">
        <v>46</v>
      </c>
      <c r="O647" s="184">
        <v>0</v>
      </c>
      <c r="P647" s="184">
        <v>0</v>
      </c>
      <c r="Q647" s="184">
        <v>0.5</v>
      </c>
      <c r="R647" s="185">
        <v>1</v>
      </c>
      <c r="S647" s="128">
        <f>SUM(O647:O647)*M647</f>
        <v>0</v>
      </c>
      <c r="T647" s="129">
        <f>SUM(P647:P647)*M647</f>
        <v>0</v>
      </c>
      <c r="U647" s="129">
        <f>SUM(Q647:Q647)*M647</f>
        <v>0.2</v>
      </c>
      <c r="V647" s="129">
        <f>SUM(R647:R647)*M647</f>
        <v>0.4</v>
      </c>
      <c r="W647" s="186">
        <f t="shared" si="326"/>
        <v>0.4</v>
      </c>
      <c r="X647" s="100"/>
      <c r="Y647" s="101"/>
      <c r="Z647" s="102"/>
      <c r="AA647" s="103"/>
      <c r="AB647" s="104"/>
      <c r="AC647" s="105"/>
      <c r="AD647" s="806"/>
      <c r="AE647" s="76"/>
      <c r="AF647" s="77" t="str">
        <f t="shared" ref="AF647" si="339">+IF(P648&gt;P647,"SUPERADA",IF(T648=T647,"EQUILIBRADA",IF(T648&lt;T647,"PARA MEJORAR")))</f>
        <v>EQUILIBRADA</v>
      </c>
      <c r="AG647" s="109"/>
      <c r="AH647" s="109"/>
      <c r="AI647" s="109"/>
      <c r="AJ647" s="766"/>
      <c r="AK647" s="124"/>
      <c r="AP647" s="126"/>
      <c r="AQ647" s="104"/>
      <c r="AS647" s="80" t="str">
        <f t="shared" si="306"/>
        <v>MAL</v>
      </c>
    </row>
    <row r="648" spans="1:45" ht="30" customHeight="1" thickBot="1" x14ac:dyDescent="0.35">
      <c r="A648" s="81"/>
      <c r="B648" s="754"/>
      <c r="C648" s="755"/>
      <c r="D648" s="756"/>
      <c r="E648" s="757"/>
      <c r="F648" s="758"/>
      <c r="G648" s="809"/>
      <c r="H648" s="760"/>
      <c r="I648" s="810"/>
      <c r="J648" s="810"/>
      <c r="K648" s="776"/>
      <c r="L648" s="763"/>
      <c r="M648" s="764"/>
      <c r="N648" s="93" t="s">
        <v>52</v>
      </c>
      <c r="O648" s="95">
        <v>0</v>
      </c>
      <c r="P648" s="95">
        <v>0</v>
      </c>
      <c r="Q648" s="95">
        <v>0</v>
      </c>
      <c r="R648" s="96">
        <v>0</v>
      </c>
      <c r="S648" s="97">
        <f>SUM(O648:O648)*M647</f>
        <v>0</v>
      </c>
      <c r="T648" s="98">
        <f>SUM(P648:P648)*M647</f>
        <v>0</v>
      </c>
      <c r="U648" s="98">
        <f>SUM(Q648:Q648)*M647</f>
        <v>0</v>
      </c>
      <c r="V648" s="98">
        <f>SUM(R648:R648)*M647</f>
        <v>0</v>
      </c>
      <c r="W648" s="160">
        <f t="shared" si="326"/>
        <v>0</v>
      </c>
      <c r="X648" s="100"/>
      <c r="Y648" s="101"/>
      <c r="Z648" s="102"/>
      <c r="AA648" s="103"/>
      <c r="AB648" s="104"/>
      <c r="AC648" s="105"/>
      <c r="AD648" s="806"/>
      <c r="AE648" s="107"/>
      <c r="AF648" s="108"/>
      <c r="AG648" s="109"/>
      <c r="AH648" s="109"/>
      <c r="AI648" s="109"/>
      <c r="AJ648" s="766"/>
      <c r="AK648" s="124"/>
      <c r="AP648" s="126"/>
      <c r="AQ648" s="104"/>
      <c r="AS648" s="114" t="str">
        <f t="shared" ref="AS648:AS711" si="340">IF(W648=T648,"OK","MAL")</f>
        <v>OK</v>
      </c>
    </row>
    <row r="649" spans="1:45" ht="30" customHeight="1" x14ac:dyDescent="0.3">
      <c r="A649" s="81"/>
      <c r="B649" s="754"/>
      <c r="C649" s="755"/>
      <c r="D649" s="756"/>
      <c r="E649" s="757"/>
      <c r="F649" s="758"/>
      <c r="G649" s="809"/>
      <c r="H649" s="760"/>
      <c r="I649" s="810"/>
      <c r="J649" s="810"/>
      <c r="K649" s="776"/>
      <c r="L649" s="767" t="s">
        <v>775</v>
      </c>
      <c r="M649" s="768">
        <v>0.2</v>
      </c>
      <c r="N649" s="127" t="s">
        <v>46</v>
      </c>
      <c r="O649" s="184">
        <v>0</v>
      </c>
      <c r="P649" s="184">
        <v>0.3</v>
      </c>
      <c r="Q649" s="184">
        <v>0.65</v>
      </c>
      <c r="R649" s="185">
        <v>1</v>
      </c>
      <c r="S649" s="128">
        <f>SUM(O649:O649)*M649</f>
        <v>0</v>
      </c>
      <c r="T649" s="129">
        <f>SUM(P649:P649)*M649</f>
        <v>0.06</v>
      </c>
      <c r="U649" s="129">
        <f>SUM(Q649:Q649)*M649</f>
        <v>0.13</v>
      </c>
      <c r="V649" s="129">
        <f>SUM(R649:R649)*M649</f>
        <v>0.2</v>
      </c>
      <c r="W649" s="186">
        <f t="shared" si="326"/>
        <v>0.2</v>
      </c>
      <c r="X649" s="100"/>
      <c r="Y649" s="101"/>
      <c r="Z649" s="102"/>
      <c r="AA649" s="103"/>
      <c r="AB649" s="104"/>
      <c r="AC649" s="105"/>
      <c r="AD649" s="806"/>
      <c r="AE649" s="76"/>
      <c r="AF649" s="77" t="str">
        <f t="shared" ref="AF649" si="341">+IF(P650&gt;P649,"SUPERADA",IF(T650=T649,"EQUILIBRADA",IF(T650&lt;T649,"PARA MEJORAR")))</f>
        <v>PARA MEJORAR</v>
      </c>
      <c r="AG649" s="109"/>
      <c r="AH649" s="109"/>
      <c r="AI649" s="109"/>
      <c r="AJ649" s="766"/>
      <c r="AK649" s="124"/>
      <c r="AP649" s="126"/>
      <c r="AQ649" s="104"/>
      <c r="AS649" s="80" t="str">
        <f t="shared" si="340"/>
        <v>MAL</v>
      </c>
    </row>
    <row r="650" spans="1:45" ht="30" customHeight="1" thickBot="1" x14ac:dyDescent="0.35">
      <c r="A650" s="81"/>
      <c r="B650" s="754"/>
      <c r="C650" s="777"/>
      <c r="D650" s="778"/>
      <c r="E650" s="779"/>
      <c r="F650" s="780"/>
      <c r="G650" s="811"/>
      <c r="H650" s="770"/>
      <c r="I650" s="812"/>
      <c r="J650" s="812"/>
      <c r="K650" s="781"/>
      <c r="L650" s="773"/>
      <c r="M650" s="774"/>
      <c r="N650" s="137" t="s">
        <v>52</v>
      </c>
      <c r="O650" s="139">
        <v>0</v>
      </c>
      <c r="P650" s="139">
        <v>0</v>
      </c>
      <c r="Q650" s="139">
        <v>0</v>
      </c>
      <c r="R650" s="140">
        <v>0</v>
      </c>
      <c r="S650" s="141">
        <f>SUM(O650:O650)*M649</f>
        <v>0</v>
      </c>
      <c r="T650" s="142">
        <f>SUM(P650:P650)*M649</f>
        <v>0</v>
      </c>
      <c r="U650" s="142">
        <f>SUM(Q650:Q650)*M649</f>
        <v>0</v>
      </c>
      <c r="V650" s="142">
        <f>SUM(R650:R650)*M649</f>
        <v>0</v>
      </c>
      <c r="W650" s="169">
        <f t="shared" si="326"/>
        <v>0</v>
      </c>
      <c r="X650" s="144"/>
      <c r="Y650" s="145"/>
      <c r="Z650" s="146"/>
      <c r="AA650" s="147"/>
      <c r="AB650" s="148"/>
      <c r="AC650" s="105"/>
      <c r="AD650" s="806"/>
      <c r="AE650" s="107"/>
      <c r="AF650" s="108"/>
      <c r="AG650" s="150"/>
      <c r="AH650" s="150"/>
      <c r="AI650" s="109"/>
      <c r="AJ650" s="766"/>
      <c r="AK650" s="124"/>
      <c r="AP650" s="126"/>
      <c r="AQ650" s="148"/>
      <c r="AS650" s="114" t="str">
        <f t="shared" si="340"/>
        <v>OK</v>
      </c>
    </row>
    <row r="651" spans="1:45" ht="30" customHeight="1" x14ac:dyDescent="0.3">
      <c r="A651" s="81"/>
      <c r="B651" s="754"/>
      <c r="C651" s="742">
        <v>50</v>
      </c>
      <c r="D651" s="743" t="s">
        <v>776</v>
      </c>
      <c r="E651" s="744">
        <v>54</v>
      </c>
      <c r="F651" s="745" t="s">
        <v>777</v>
      </c>
      <c r="G651" s="782" t="s">
        <v>778</v>
      </c>
      <c r="H651" s="747">
        <v>91</v>
      </c>
      <c r="I651" s="775" t="s">
        <v>779</v>
      </c>
      <c r="J651" s="775" t="s">
        <v>753</v>
      </c>
      <c r="K651" s="783">
        <v>0</v>
      </c>
      <c r="L651" s="750" t="s">
        <v>780</v>
      </c>
      <c r="M651" s="751">
        <v>0.5</v>
      </c>
      <c r="N651" s="62" t="s">
        <v>46</v>
      </c>
      <c r="O651" s="64">
        <v>0.25</v>
      </c>
      <c r="P651" s="64">
        <v>0.5</v>
      </c>
      <c r="Q651" s="64">
        <v>0.75</v>
      </c>
      <c r="R651" s="65">
        <v>1</v>
      </c>
      <c r="S651" s="66">
        <f>SUM(O651:O651)*M651</f>
        <v>0.125</v>
      </c>
      <c r="T651" s="67">
        <f>SUM(P651:P651)*M651</f>
        <v>0.25</v>
      </c>
      <c r="U651" s="67">
        <f>SUM(Q651:Q651)*M651</f>
        <v>0.375</v>
      </c>
      <c r="V651" s="67">
        <f>SUM(R651:R651)*M651</f>
        <v>0.5</v>
      </c>
      <c r="W651" s="155">
        <f t="shared" si="326"/>
        <v>0.5</v>
      </c>
      <c r="X651" s="69">
        <f>+S652+S658+S654+S656</f>
        <v>0</v>
      </c>
      <c r="Y651" s="70">
        <f>+T652+T658+T654+T656</f>
        <v>0</v>
      </c>
      <c r="Z651" s="71">
        <f>+U652+U658+U654+U656</f>
        <v>0</v>
      </c>
      <c r="AA651" s="72">
        <f>+V652+V658+V654+V656</f>
        <v>0</v>
      </c>
      <c r="AB651" s="73">
        <f>+AA652+AA658</f>
        <v>0</v>
      </c>
      <c r="AC651" s="105"/>
      <c r="AD651" s="806"/>
      <c r="AE651" s="76"/>
      <c r="AF651" s="77" t="str">
        <f t="shared" ref="AF651" si="342">+IF(P652&gt;P651,"SUPERADA",IF(T652=T651,"EQUILIBRADA",IF(T652&lt;T651,"PARA MEJORAR")))</f>
        <v>PARA MEJORAR</v>
      </c>
      <c r="AG651" s="77" t="str">
        <f>IF(COUNTIF(AF651:AF658,"PARA MEJORAR")&gt;=1,"PARA MEJORAR","BIEN")</f>
        <v>PARA MEJORAR</v>
      </c>
      <c r="AH651" s="77" t="str">
        <f>IF(COUNTIF(AG651:AG658,"PARA MEJORAR")&gt;=1,"PARA MEJORAR","BIEN")</f>
        <v>PARA MEJORAR</v>
      </c>
      <c r="AI651" s="109"/>
      <c r="AJ651" s="766"/>
      <c r="AK651" s="111"/>
      <c r="AL651" s="112"/>
      <c r="AM651" s="112"/>
      <c r="AN651" s="112"/>
      <c r="AO651" s="112"/>
      <c r="AP651" s="113"/>
      <c r="AQ651" s="73"/>
      <c r="AS651" s="80" t="str">
        <f t="shared" si="340"/>
        <v>MAL</v>
      </c>
    </row>
    <row r="652" spans="1:45" ht="30" customHeight="1" thickBot="1" x14ac:dyDescent="0.35">
      <c r="A652" s="81"/>
      <c r="B652" s="754"/>
      <c r="C652" s="755"/>
      <c r="D652" s="756"/>
      <c r="E652" s="757"/>
      <c r="F652" s="758"/>
      <c r="G652" s="784"/>
      <c r="H652" s="760"/>
      <c r="I652" s="776"/>
      <c r="J652" s="776"/>
      <c r="K652" s="776"/>
      <c r="L652" s="763"/>
      <c r="M652" s="764"/>
      <c r="N652" s="93" t="s">
        <v>52</v>
      </c>
      <c r="O652" s="95">
        <v>0</v>
      </c>
      <c r="P652" s="95">
        <v>0</v>
      </c>
      <c r="Q652" s="95">
        <v>0</v>
      </c>
      <c r="R652" s="96">
        <v>0</v>
      </c>
      <c r="S652" s="97">
        <f>SUM(O652:O652)*M651</f>
        <v>0</v>
      </c>
      <c r="T652" s="98">
        <f>SUM(P652:P652)*M651</f>
        <v>0</v>
      </c>
      <c r="U652" s="98">
        <f>SUM(Q652:Q652)*M651</f>
        <v>0</v>
      </c>
      <c r="V652" s="98">
        <f>SUM(R652:R652)*M651</f>
        <v>0</v>
      </c>
      <c r="W652" s="160">
        <f t="shared" si="326"/>
        <v>0</v>
      </c>
      <c r="X652" s="100"/>
      <c r="Y652" s="101"/>
      <c r="Z652" s="102"/>
      <c r="AA652" s="103"/>
      <c r="AB652" s="104"/>
      <c r="AC652" s="105"/>
      <c r="AD652" s="806"/>
      <c r="AE652" s="107"/>
      <c r="AF652" s="108"/>
      <c r="AG652" s="109"/>
      <c r="AH652" s="109"/>
      <c r="AI652" s="109"/>
      <c r="AJ652" s="766"/>
      <c r="AK652" s="124"/>
      <c r="AP652" s="126"/>
      <c r="AQ652" s="104"/>
      <c r="AS652" s="114" t="str">
        <f t="shared" si="340"/>
        <v>OK</v>
      </c>
    </row>
    <row r="653" spans="1:45" ht="30" customHeight="1" x14ac:dyDescent="0.3">
      <c r="A653" s="81"/>
      <c r="B653" s="754"/>
      <c r="C653" s="755"/>
      <c r="D653" s="756"/>
      <c r="E653" s="757"/>
      <c r="F653" s="758"/>
      <c r="G653" s="784"/>
      <c r="H653" s="760"/>
      <c r="I653" s="776"/>
      <c r="J653" s="776"/>
      <c r="K653" s="776"/>
      <c r="L653" s="767" t="s">
        <v>781</v>
      </c>
      <c r="M653" s="768">
        <v>0.2</v>
      </c>
      <c r="N653" s="127" t="s">
        <v>46</v>
      </c>
      <c r="O653" s="184">
        <v>0</v>
      </c>
      <c r="P653" s="184">
        <v>0</v>
      </c>
      <c r="Q653" s="184">
        <v>0.5</v>
      </c>
      <c r="R653" s="185">
        <v>1</v>
      </c>
      <c r="S653" s="128">
        <f>SUM(O653:O653)*M653</f>
        <v>0</v>
      </c>
      <c r="T653" s="129">
        <f>SUM(P653:P653)*M653</f>
        <v>0</v>
      </c>
      <c r="U653" s="129">
        <f>SUM(Q653:Q653)*M653</f>
        <v>0.1</v>
      </c>
      <c r="V653" s="129">
        <f>SUM(R653:R653)*M653</f>
        <v>0.2</v>
      </c>
      <c r="W653" s="186">
        <f t="shared" si="326"/>
        <v>0.2</v>
      </c>
      <c r="X653" s="100"/>
      <c r="Y653" s="101"/>
      <c r="Z653" s="102"/>
      <c r="AA653" s="103"/>
      <c r="AB653" s="104"/>
      <c r="AC653" s="105"/>
      <c r="AD653" s="806"/>
      <c r="AE653" s="76"/>
      <c r="AF653" s="77" t="str">
        <f t="shared" ref="AF653" si="343">+IF(P654&gt;P653,"SUPERADA",IF(T654=T653,"EQUILIBRADA",IF(T654&lt;T653,"PARA MEJORAR")))</f>
        <v>EQUILIBRADA</v>
      </c>
      <c r="AG653" s="109"/>
      <c r="AH653" s="109"/>
      <c r="AI653" s="109"/>
      <c r="AJ653" s="766"/>
      <c r="AK653" s="124"/>
      <c r="AP653" s="126"/>
      <c r="AQ653" s="104"/>
      <c r="AS653" s="80" t="str">
        <f t="shared" si="340"/>
        <v>MAL</v>
      </c>
    </row>
    <row r="654" spans="1:45" ht="30" customHeight="1" thickBot="1" x14ac:dyDescent="0.35">
      <c r="A654" s="81"/>
      <c r="B654" s="754"/>
      <c r="C654" s="755"/>
      <c r="D654" s="756"/>
      <c r="E654" s="757"/>
      <c r="F654" s="758"/>
      <c r="G654" s="784"/>
      <c r="H654" s="760"/>
      <c r="I654" s="776"/>
      <c r="J654" s="776"/>
      <c r="K654" s="776"/>
      <c r="L654" s="763"/>
      <c r="M654" s="764"/>
      <c r="N654" s="93" t="s">
        <v>52</v>
      </c>
      <c r="O654" s="95">
        <v>0</v>
      </c>
      <c r="P654" s="95">
        <v>0</v>
      </c>
      <c r="Q654" s="95">
        <v>0</v>
      </c>
      <c r="R654" s="96">
        <v>0</v>
      </c>
      <c r="S654" s="97">
        <f>SUM(O654:O654)*M653</f>
        <v>0</v>
      </c>
      <c r="T654" s="98">
        <f>SUM(P654:P654)*M653</f>
        <v>0</v>
      </c>
      <c r="U654" s="98">
        <f>SUM(Q654:Q654)*M653</f>
        <v>0</v>
      </c>
      <c r="V654" s="98">
        <f>SUM(R654:R654)*M653</f>
        <v>0</v>
      </c>
      <c r="W654" s="160">
        <f t="shared" si="326"/>
        <v>0</v>
      </c>
      <c r="X654" s="100"/>
      <c r="Y654" s="101"/>
      <c r="Z654" s="102"/>
      <c r="AA654" s="103"/>
      <c r="AB654" s="104"/>
      <c r="AC654" s="105"/>
      <c r="AD654" s="806"/>
      <c r="AE654" s="107"/>
      <c r="AF654" s="108"/>
      <c r="AG654" s="109"/>
      <c r="AH654" s="109"/>
      <c r="AI654" s="109"/>
      <c r="AJ654" s="766"/>
      <c r="AK654" s="124"/>
      <c r="AP654" s="126"/>
      <c r="AQ654" s="104"/>
      <c r="AS654" s="114" t="str">
        <f t="shared" si="340"/>
        <v>OK</v>
      </c>
    </row>
    <row r="655" spans="1:45" ht="30" customHeight="1" x14ac:dyDescent="0.3">
      <c r="A655" s="81"/>
      <c r="B655" s="754"/>
      <c r="C655" s="755"/>
      <c r="D655" s="756"/>
      <c r="E655" s="757"/>
      <c r="F655" s="758"/>
      <c r="G655" s="784"/>
      <c r="H655" s="760"/>
      <c r="I655" s="776"/>
      <c r="J655" s="776"/>
      <c r="K655" s="776"/>
      <c r="L655" s="767" t="s">
        <v>782</v>
      </c>
      <c r="M655" s="768">
        <v>0.15</v>
      </c>
      <c r="N655" s="127" t="s">
        <v>46</v>
      </c>
      <c r="O655" s="184">
        <v>0</v>
      </c>
      <c r="P655" s="184">
        <v>0.3</v>
      </c>
      <c r="Q655" s="184">
        <v>0.65</v>
      </c>
      <c r="R655" s="185">
        <v>1</v>
      </c>
      <c r="S655" s="128">
        <f>SUM(O655:O655)*M655</f>
        <v>0</v>
      </c>
      <c r="T655" s="129">
        <f>SUM(P655:P655)*M655</f>
        <v>4.4999999999999998E-2</v>
      </c>
      <c r="U655" s="129">
        <f>SUM(Q655:Q655)*M655</f>
        <v>9.7500000000000003E-2</v>
      </c>
      <c r="V655" s="129">
        <f>SUM(R655:R655)*M655</f>
        <v>0.15</v>
      </c>
      <c r="W655" s="186">
        <f>MAX(S655:V655)</f>
        <v>0.15</v>
      </c>
      <c r="X655" s="100"/>
      <c r="Y655" s="101"/>
      <c r="Z655" s="102"/>
      <c r="AA655" s="103"/>
      <c r="AB655" s="104"/>
      <c r="AC655" s="105"/>
      <c r="AD655" s="806"/>
      <c r="AE655" s="76"/>
      <c r="AF655" s="77" t="str">
        <f t="shared" ref="AF655" si="344">+IF(P656&gt;P655,"SUPERADA",IF(T656=T655,"EQUILIBRADA",IF(T656&lt;T655,"PARA MEJORAR")))</f>
        <v>PARA MEJORAR</v>
      </c>
      <c r="AG655" s="109"/>
      <c r="AH655" s="109"/>
      <c r="AI655" s="109"/>
      <c r="AJ655" s="766"/>
      <c r="AK655" s="124"/>
      <c r="AP655" s="126"/>
      <c r="AQ655" s="104"/>
      <c r="AS655" s="80" t="str">
        <f t="shared" si="340"/>
        <v>MAL</v>
      </c>
    </row>
    <row r="656" spans="1:45" ht="30" customHeight="1" thickBot="1" x14ac:dyDescent="0.35">
      <c r="A656" s="81"/>
      <c r="B656" s="754"/>
      <c r="C656" s="755"/>
      <c r="D656" s="756"/>
      <c r="E656" s="757"/>
      <c r="F656" s="758"/>
      <c r="G656" s="784"/>
      <c r="H656" s="760"/>
      <c r="I656" s="776"/>
      <c r="J656" s="776"/>
      <c r="K656" s="776"/>
      <c r="L656" s="763"/>
      <c r="M656" s="764"/>
      <c r="N656" s="93" t="s">
        <v>52</v>
      </c>
      <c r="O656" s="95">
        <v>0</v>
      </c>
      <c r="P656" s="95">
        <v>0</v>
      </c>
      <c r="Q656" s="95">
        <v>0</v>
      </c>
      <c r="R656" s="96">
        <v>0</v>
      </c>
      <c r="S656" s="97">
        <f>SUM(O656:O656)*M655</f>
        <v>0</v>
      </c>
      <c r="T656" s="98">
        <f>SUM(P656:P656)*M655</f>
        <v>0</v>
      </c>
      <c r="U656" s="98">
        <f>SUM(Q656:Q656)*M655</f>
        <v>0</v>
      </c>
      <c r="V656" s="98">
        <f>SUM(R656:R656)*M655</f>
        <v>0</v>
      </c>
      <c r="W656" s="160">
        <f>MAX(S656:V656)</f>
        <v>0</v>
      </c>
      <c r="X656" s="100"/>
      <c r="Y656" s="101"/>
      <c r="Z656" s="102"/>
      <c r="AA656" s="103"/>
      <c r="AB656" s="104"/>
      <c r="AC656" s="105"/>
      <c r="AD656" s="806"/>
      <c r="AE656" s="107"/>
      <c r="AF656" s="108"/>
      <c r="AG656" s="109"/>
      <c r="AH656" s="109"/>
      <c r="AI656" s="109"/>
      <c r="AJ656" s="766"/>
      <c r="AK656" s="124"/>
      <c r="AP656" s="126"/>
      <c r="AQ656" s="104"/>
      <c r="AS656" s="114" t="str">
        <f t="shared" si="340"/>
        <v>OK</v>
      </c>
    </row>
    <row r="657" spans="1:45" ht="30" customHeight="1" x14ac:dyDescent="0.3">
      <c r="A657" s="81"/>
      <c r="B657" s="754"/>
      <c r="C657" s="755"/>
      <c r="D657" s="756"/>
      <c r="E657" s="757"/>
      <c r="F657" s="758"/>
      <c r="G657" s="784"/>
      <c r="H657" s="760"/>
      <c r="I657" s="776"/>
      <c r="J657" s="776"/>
      <c r="K657" s="776"/>
      <c r="L657" s="767" t="s">
        <v>783</v>
      </c>
      <c r="M657" s="768">
        <v>0.15</v>
      </c>
      <c r="N657" s="127" t="s">
        <v>46</v>
      </c>
      <c r="O657" s="184">
        <v>0</v>
      </c>
      <c r="P657" s="184">
        <v>0</v>
      </c>
      <c r="Q657" s="184">
        <v>0</v>
      </c>
      <c r="R657" s="185">
        <v>1</v>
      </c>
      <c r="S657" s="128">
        <f>SUM(O657:O657)*M657</f>
        <v>0</v>
      </c>
      <c r="T657" s="129">
        <f>SUM(P657:P657)*M657</f>
        <v>0</v>
      </c>
      <c r="U657" s="129">
        <f>SUM(Q657:Q657)*M657</f>
        <v>0</v>
      </c>
      <c r="V657" s="129">
        <f>SUM(R657:R657)*M657</f>
        <v>0.15</v>
      </c>
      <c r="W657" s="186">
        <f t="shared" si="326"/>
        <v>0.15</v>
      </c>
      <c r="X657" s="100"/>
      <c r="Y657" s="101"/>
      <c r="Z657" s="102"/>
      <c r="AA657" s="103"/>
      <c r="AB657" s="104"/>
      <c r="AC657" s="105"/>
      <c r="AD657" s="806"/>
      <c r="AE657" s="76"/>
      <c r="AF657" s="77" t="str">
        <f t="shared" ref="AF657" si="345">+IF(P658&gt;P657,"SUPERADA",IF(T658=T657,"EQUILIBRADA",IF(T658&lt;T657,"PARA MEJORAR")))</f>
        <v>EQUILIBRADA</v>
      </c>
      <c r="AG657" s="109"/>
      <c r="AH657" s="109"/>
      <c r="AI657" s="109"/>
      <c r="AJ657" s="766"/>
      <c r="AK657" s="124"/>
      <c r="AP657" s="126"/>
      <c r="AQ657" s="104"/>
      <c r="AS657" s="80" t="str">
        <f t="shared" si="340"/>
        <v>MAL</v>
      </c>
    </row>
    <row r="658" spans="1:45" ht="30" customHeight="1" thickBot="1" x14ac:dyDescent="0.35">
      <c r="A658" s="81"/>
      <c r="B658" s="754"/>
      <c r="C658" s="755"/>
      <c r="D658" s="756"/>
      <c r="E658" s="757"/>
      <c r="F658" s="758"/>
      <c r="G658" s="784"/>
      <c r="H658" s="760"/>
      <c r="I658" s="776"/>
      <c r="J658" s="776"/>
      <c r="K658" s="776"/>
      <c r="L658" s="763"/>
      <c r="M658" s="764"/>
      <c r="N658" s="93" t="s">
        <v>52</v>
      </c>
      <c r="O658" s="95">
        <v>0</v>
      </c>
      <c r="P658" s="95">
        <v>0</v>
      </c>
      <c r="Q658" s="95">
        <v>0</v>
      </c>
      <c r="R658" s="96">
        <v>0</v>
      </c>
      <c r="S658" s="97">
        <f>SUM(O658:O658)*M657</f>
        <v>0</v>
      </c>
      <c r="T658" s="98">
        <f>SUM(P658:P658)*M657</f>
        <v>0</v>
      </c>
      <c r="U658" s="98">
        <f>SUM(Q658:Q658)*M657</f>
        <v>0</v>
      </c>
      <c r="V658" s="98">
        <f>SUM(R658:R658)*M657</f>
        <v>0</v>
      </c>
      <c r="W658" s="160">
        <f t="shared" si="326"/>
        <v>0</v>
      </c>
      <c r="X658" s="100"/>
      <c r="Y658" s="101"/>
      <c r="Z658" s="102"/>
      <c r="AA658" s="103"/>
      <c r="AB658" s="104"/>
      <c r="AC658" s="105"/>
      <c r="AD658" s="806"/>
      <c r="AE658" s="107"/>
      <c r="AF658" s="108"/>
      <c r="AG658" s="109"/>
      <c r="AH658" s="109"/>
      <c r="AI658" s="109"/>
      <c r="AJ658" s="766"/>
      <c r="AK658" s="124"/>
      <c r="AP658" s="126"/>
      <c r="AQ658" s="148"/>
      <c r="AS658" s="114" t="str">
        <f t="shared" si="340"/>
        <v>OK</v>
      </c>
    </row>
    <row r="659" spans="1:45" ht="30" customHeight="1" x14ac:dyDescent="0.3">
      <c r="A659" s="81"/>
      <c r="B659" s="754"/>
      <c r="C659" s="742">
        <v>51</v>
      </c>
      <c r="D659" s="743" t="s">
        <v>784</v>
      </c>
      <c r="E659" s="744">
        <v>55</v>
      </c>
      <c r="F659" s="745" t="s">
        <v>785</v>
      </c>
      <c r="G659" s="782" t="s">
        <v>786</v>
      </c>
      <c r="H659" s="747">
        <v>92</v>
      </c>
      <c r="I659" s="775" t="s">
        <v>787</v>
      </c>
      <c r="J659" s="775" t="s">
        <v>753</v>
      </c>
      <c r="K659" s="783">
        <v>0</v>
      </c>
      <c r="L659" s="750" t="s">
        <v>788</v>
      </c>
      <c r="M659" s="751">
        <v>0.7</v>
      </c>
      <c r="N659" s="62" t="s">
        <v>46</v>
      </c>
      <c r="O659" s="64">
        <v>0</v>
      </c>
      <c r="P659" s="64">
        <v>0.3</v>
      </c>
      <c r="Q659" s="64">
        <v>0.65</v>
      </c>
      <c r="R659" s="65">
        <v>1</v>
      </c>
      <c r="S659" s="66">
        <f>SUM(O659:O659)*M659</f>
        <v>0</v>
      </c>
      <c r="T659" s="67">
        <f>SUM(P659:P659)*M659</f>
        <v>0.21</v>
      </c>
      <c r="U659" s="67">
        <f>SUM(Q659:Q659)*M659</f>
        <v>0.45499999999999996</v>
      </c>
      <c r="V659" s="67">
        <f>SUM(R659:R659)*M659</f>
        <v>0.7</v>
      </c>
      <c r="W659" s="155">
        <f t="shared" si="326"/>
        <v>0.7</v>
      </c>
      <c r="X659" s="69">
        <f>+S660+S662</f>
        <v>0</v>
      </c>
      <c r="Y659" s="70">
        <f>+T660+T662</f>
        <v>0</v>
      </c>
      <c r="Z659" s="71">
        <f>+U660+U662</f>
        <v>0</v>
      </c>
      <c r="AA659" s="72">
        <f>+V660+V662</f>
        <v>0</v>
      </c>
      <c r="AB659" s="73">
        <f>+AA660+AA662</f>
        <v>0</v>
      </c>
      <c r="AC659" s="105"/>
      <c r="AD659" s="806"/>
      <c r="AE659" s="76"/>
      <c r="AF659" s="77" t="str">
        <f t="shared" ref="AF659" si="346">+IF(P660&gt;P659,"SUPERADA",IF(T660=T659,"EQUILIBRADA",IF(T660&lt;T659,"PARA MEJORAR")))</f>
        <v>PARA MEJORAR</v>
      </c>
      <c r="AG659" s="77" t="str">
        <f>IF(COUNTIF(AF659:AF662,"PARA MEJORAR")&gt;=1,"PARA MEJORAR","BIEN")</f>
        <v>PARA MEJORAR</v>
      </c>
      <c r="AH659" s="77" t="str">
        <f>IF(COUNTIF(AG659:AG662,"PARA MEJORAR")&gt;=1,"PARA MEJORAR","BIEN")</f>
        <v>PARA MEJORAR</v>
      </c>
      <c r="AI659" s="109"/>
      <c r="AJ659" s="766"/>
      <c r="AK659" s="111"/>
      <c r="AL659" s="112"/>
      <c r="AM659" s="112"/>
      <c r="AN659" s="112"/>
      <c r="AO659" s="112"/>
      <c r="AP659" s="113"/>
      <c r="AQ659" s="73"/>
      <c r="AS659" s="80" t="str">
        <f t="shared" si="340"/>
        <v>MAL</v>
      </c>
    </row>
    <row r="660" spans="1:45" ht="30" customHeight="1" thickBot="1" x14ac:dyDescent="0.35">
      <c r="A660" s="81"/>
      <c r="B660" s="754"/>
      <c r="C660" s="755"/>
      <c r="D660" s="756"/>
      <c r="E660" s="757"/>
      <c r="F660" s="758"/>
      <c r="G660" s="784"/>
      <c r="H660" s="760"/>
      <c r="I660" s="776"/>
      <c r="J660" s="776"/>
      <c r="K660" s="776"/>
      <c r="L660" s="763"/>
      <c r="M660" s="764"/>
      <c r="N660" s="93" t="s">
        <v>52</v>
      </c>
      <c r="O660" s="95">
        <v>0</v>
      </c>
      <c r="P660" s="95">
        <v>0</v>
      </c>
      <c r="Q660" s="95">
        <v>0</v>
      </c>
      <c r="R660" s="96">
        <v>0</v>
      </c>
      <c r="S660" s="97">
        <f>SUM(O660:O660)*M659</f>
        <v>0</v>
      </c>
      <c r="T660" s="98">
        <f>SUM(P660:P660)*M659</f>
        <v>0</v>
      </c>
      <c r="U660" s="98">
        <f>SUM(Q660:Q660)*M659</f>
        <v>0</v>
      </c>
      <c r="V660" s="98">
        <f>SUM(R660:R660)*M659</f>
        <v>0</v>
      </c>
      <c r="W660" s="160">
        <f t="shared" si="326"/>
        <v>0</v>
      </c>
      <c r="X660" s="100"/>
      <c r="Y660" s="101"/>
      <c r="Z660" s="102"/>
      <c r="AA660" s="103"/>
      <c r="AB660" s="104"/>
      <c r="AC660" s="105"/>
      <c r="AD660" s="806"/>
      <c r="AE660" s="107"/>
      <c r="AF660" s="108"/>
      <c r="AG660" s="109"/>
      <c r="AH660" s="109"/>
      <c r="AI660" s="109"/>
      <c r="AJ660" s="766"/>
      <c r="AK660" s="124"/>
      <c r="AP660" s="126"/>
      <c r="AQ660" s="104"/>
      <c r="AS660" s="114" t="str">
        <f t="shared" si="340"/>
        <v>OK</v>
      </c>
    </row>
    <row r="661" spans="1:45" ht="30" customHeight="1" x14ac:dyDescent="0.3">
      <c r="A661" s="81"/>
      <c r="B661" s="754"/>
      <c r="C661" s="755"/>
      <c r="D661" s="756"/>
      <c r="E661" s="757"/>
      <c r="F661" s="758"/>
      <c r="G661" s="784"/>
      <c r="H661" s="760"/>
      <c r="I661" s="776"/>
      <c r="J661" s="776"/>
      <c r="K661" s="776"/>
      <c r="L661" s="767" t="s">
        <v>789</v>
      </c>
      <c r="M661" s="768">
        <v>0.3</v>
      </c>
      <c r="N661" s="127" t="s">
        <v>46</v>
      </c>
      <c r="O661" s="184">
        <v>0</v>
      </c>
      <c r="P661" s="184">
        <v>0.3</v>
      </c>
      <c r="Q661" s="184">
        <v>0.65</v>
      </c>
      <c r="R661" s="185">
        <v>1</v>
      </c>
      <c r="S661" s="128">
        <f>SUM(O661:O661)*M661</f>
        <v>0</v>
      </c>
      <c r="T661" s="129">
        <f>SUM(P661:P661)*M661</f>
        <v>0.09</v>
      </c>
      <c r="U661" s="129">
        <f>SUM(Q661:Q661)*M661</f>
        <v>0.19500000000000001</v>
      </c>
      <c r="V661" s="129">
        <f>SUM(R661:R661)*M661</f>
        <v>0.3</v>
      </c>
      <c r="W661" s="186">
        <f t="shared" si="326"/>
        <v>0.3</v>
      </c>
      <c r="X661" s="100"/>
      <c r="Y661" s="101"/>
      <c r="Z661" s="102"/>
      <c r="AA661" s="103"/>
      <c r="AB661" s="104"/>
      <c r="AC661" s="105"/>
      <c r="AD661" s="806"/>
      <c r="AE661" s="76"/>
      <c r="AF661" s="77" t="str">
        <f t="shared" ref="AF661" si="347">+IF(P662&gt;P661,"SUPERADA",IF(T662=T661,"EQUILIBRADA",IF(T662&lt;T661,"PARA MEJORAR")))</f>
        <v>PARA MEJORAR</v>
      </c>
      <c r="AG661" s="109"/>
      <c r="AH661" s="109"/>
      <c r="AI661" s="109"/>
      <c r="AJ661" s="766"/>
      <c r="AK661" s="124"/>
      <c r="AP661" s="126"/>
      <c r="AQ661" s="104"/>
      <c r="AS661" s="80" t="str">
        <f t="shared" si="340"/>
        <v>MAL</v>
      </c>
    </row>
    <row r="662" spans="1:45" ht="30" customHeight="1" thickBot="1" x14ac:dyDescent="0.35">
      <c r="A662" s="81"/>
      <c r="B662" s="754"/>
      <c r="C662" s="777"/>
      <c r="D662" s="778"/>
      <c r="E662" s="779"/>
      <c r="F662" s="780"/>
      <c r="G662" s="785"/>
      <c r="H662" s="770"/>
      <c r="I662" s="781"/>
      <c r="J662" s="781"/>
      <c r="K662" s="781"/>
      <c r="L662" s="773"/>
      <c r="M662" s="774"/>
      <c r="N662" s="137" t="s">
        <v>52</v>
      </c>
      <c r="O662" s="139">
        <v>0</v>
      </c>
      <c r="P662" s="139">
        <v>0</v>
      </c>
      <c r="Q662" s="139">
        <v>0</v>
      </c>
      <c r="R662" s="140">
        <v>0</v>
      </c>
      <c r="S662" s="141">
        <f>SUM(O662:O662)*M661</f>
        <v>0</v>
      </c>
      <c r="T662" s="142">
        <f>SUM(P662:P662)*M661</f>
        <v>0</v>
      </c>
      <c r="U662" s="142">
        <f>SUM(Q662:Q662)*M661</f>
        <v>0</v>
      </c>
      <c r="V662" s="142">
        <f>SUM(R662:R662)*M661</f>
        <v>0</v>
      </c>
      <c r="W662" s="169">
        <f t="shared" si="326"/>
        <v>0</v>
      </c>
      <c r="X662" s="144"/>
      <c r="Y662" s="145"/>
      <c r="Z662" s="146"/>
      <c r="AA662" s="147"/>
      <c r="AB662" s="148"/>
      <c r="AC662" s="105"/>
      <c r="AD662" s="806"/>
      <c r="AE662" s="107"/>
      <c r="AF662" s="108"/>
      <c r="AG662" s="150"/>
      <c r="AH662" s="150"/>
      <c r="AI662" s="109"/>
      <c r="AJ662" s="766"/>
      <c r="AK662" s="124"/>
      <c r="AP662" s="126"/>
      <c r="AQ662" s="148"/>
      <c r="AS662" s="114" t="str">
        <f t="shared" si="340"/>
        <v>OK</v>
      </c>
    </row>
    <row r="663" spans="1:45" ht="30" customHeight="1" x14ac:dyDescent="0.3">
      <c r="A663" s="81"/>
      <c r="B663" s="754"/>
      <c r="C663" s="742">
        <v>52</v>
      </c>
      <c r="D663" s="743" t="s">
        <v>790</v>
      </c>
      <c r="E663" s="744">
        <v>56</v>
      </c>
      <c r="F663" s="745" t="s">
        <v>791</v>
      </c>
      <c r="G663" s="782" t="s">
        <v>792</v>
      </c>
      <c r="H663" s="747">
        <v>93</v>
      </c>
      <c r="I663" s="775" t="s">
        <v>793</v>
      </c>
      <c r="J663" s="775" t="s">
        <v>794</v>
      </c>
      <c r="K663" s="775" t="s">
        <v>795</v>
      </c>
      <c r="L663" s="750" t="s">
        <v>796</v>
      </c>
      <c r="M663" s="751">
        <v>0.25</v>
      </c>
      <c r="N663" s="62" t="s">
        <v>46</v>
      </c>
      <c r="O663" s="184">
        <v>1</v>
      </c>
      <c r="P663" s="184">
        <v>1</v>
      </c>
      <c r="Q663" s="184">
        <v>1</v>
      </c>
      <c r="R663" s="185">
        <v>1</v>
      </c>
      <c r="S663" s="66">
        <f>SUM(O663:O663)*M663</f>
        <v>0.25</v>
      </c>
      <c r="T663" s="67">
        <f>SUM(P663:P663)*M663</f>
        <v>0.25</v>
      </c>
      <c r="U663" s="67">
        <f>SUM(Q663:Q663)*M663</f>
        <v>0.25</v>
      </c>
      <c r="V663" s="67">
        <f>SUM(R663:R663)*M663</f>
        <v>0.25</v>
      </c>
      <c r="W663" s="155">
        <f t="shared" si="326"/>
        <v>0.25</v>
      </c>
      <c r="X663" s="69">
        <f>+S664+S668+S670+S666</f>
        <v>0.1875</v>
      </c>
      <c r="Y663" s="70">
        <f>+T664+T668+T670+T666</f>
        <v>0.5</v>
      </c>
      <c r="Z663" s="71">
        <f>+U664+U668+U670+U666</f>
        <v>0</v>
      </c>
      <c r="AA663" s="72">
        <f>+V664+V668+V670+V666</f>
        <v>0</v>
      </c>
      <c r="AB663" s="73">
        <f>+AA664+AA666+AA668+AA670</f>
        <v>0</v>
      </c>
      <c r="AC663" s="105"/>
      <c r="AD663" s="806"/>
      <c r="AE663" s="76"/>
      <c r="AF663" s="77" t="str">
        <f t="shared" ref="AF663" si="348">+IF(P664&gt;P663,"SUPERADA",IF(T664=T663,"EQUILIBRADA",IF(T664&lt;T663,"PARA MEJORAR")))</f>
        <v>EQUILIBRADA</v>
      </c>
      <c r="AG663" s="77" t="str">
        <f>IF(COUNTIF(AF663:AF670,"PARA MEJORAR")&gt;=1,"PARA MEJORAR","BIEN")</f>
        <v>BIEN</v>
      </c>
      <c r="AH663" s="77" t="str">
        <f>IF(COUNTIF(AG663:AG670,"PARA MEJORAR")&gt;=1,"PARA MEJORAR","BIEN")</f>
        <v>BIEN</v>
      </c>
      <c r="AI663" s="109"/>
      <c r="AJ663" s="766"/>
      <c r="AK663" s="204"/>
      <c r="AL663" s="205"/>
      <c r="AM663" s="205"/>
      <c r="AN663" s="205"/>
      <c r="AO663" s="205"/>
      <c r="AP663" s="206"/>
      <c r="AQ663" s="73"/>
      <c r="AS663" s="80" t="str">
        <f t="shared" si="340"/>
        <v>OK</v>
      </c>
    </row>
    <row r="664" spans="1:45" ht="30" customHeight="1" thickBot="1" x14ac:dyDescent="0.35">
      <c r="A664" s="81"/>
      <c r="B664" s="754"/>
      <c r="C664" s="755"/>
      <c r="D664" s="756"/>
      <c r="E664" s="757"/>
      <c r="F664" s="758"/>
      <c r="G664" s="784"/>
      <c r="H664" s="760"/>
      <c r="I664" s="776"/>
      <c r="J664" s="776"/>
      <c r="K664" s="776"/>
      <c r="L664" s="763"/>
      <c r="M664" s="764"/>
      <c r="N664" s="93" t="s">
        <v>52</v>
      </c>
      <c r="O664" s="95">
        <v>0.75</v>
      </c>
      <c r="P664" s="95">
        <v>1</v>
      </c>
      <c r="Q664" s="95">
        <v>0</v>
      </c>
      <c r="R664" s="96">
        <v>0</v>
      </c>
      <c r="S664" s="97">
        <f>SUM(O664:O664)*M663</f>
        <v>0.1875</v>
      </c>
      <c r="T664" s="98">
        <f>SUM(P664:P664)*M663</f>
        <v>0.25</v>
      </c>
      <c r="U664" s="98">
        <f>SUM(Q664:Q664)*M663</f>
        <v>0</v>
      </c>
      <c r="V664" s="98">
        <f>SUM(R664:R664)*M663</f>
        <v>0</v>
      </c>
      <c r="W664" s="160">
        <f t="shared" si="326"/>
        <v>0.25</v>
      </c>
      <c r="X664" s="100"/>
      <c r="Y664" s="101"/>
      <c r="Z664" s="102"/>
      <c r="AA664" s="103"/>
      <c r="AB664" s="104"/>
      <c r="AC664" s="105"/>
      <c r="AD664" s="806"/>
      <c r="AE664" s="107"/>
      <c r="AF664" s="108"/>
      <c r="AG664" s="109"/>
      <c r="AH664" s="109"/>
      <c r="AI664" s="109"/>
      <c r="AJ664" s="766"/>
      <c r="AK664" s="124"/>
      <c r="AP664" s="126"/>
      <c r="AQ664" s="104"/>
      <c r="AS664" s="114" t="str">
        <f t="shared" si="340"/>
        <v>OK</v>
      </c>
    </row>
    <row r="665" spans="1:45" ht="30" customHeight="1" x14ac:dyDescent="0.3">
      <c r="A665" s="81"/>
      <c r="B665" s="754"/>
      <c r="C665" s="755"/>
      <c r="D665" s="756"/>
      <c r="E665" s="757"/>
      <c r="F665" s="758"/>
      <c r="G665" s="784"/>
      <c r="H665" s="760"/>
      <c r="I665" s="776"/>
      <c r="J665" s="776"/>
      <c r="K665" s="776"/>
      <c r="L665" s="767" t="s">
        <v>797</v>
      </c>
      <c r="M665" s="768">
        <v>0.25</v>
      </c>
      <c r="N665" s="127" t="s">
        <v>46</v>
      </c>
      <c r="O665" s="184">
        <v>0</v>
      </c>
      <c r="P665" s="184">
        <v>1</v>
      </c>
      <c r="Q665" s="184">
        <v>1</v>
      </c>
      <c r="R665" s="185">
        <v>1</v>
      </c>
      <c r="S665" s="128">
        <f>SUM(O665:O665)*M665</f>
        <v>0</v>
      </c>
      <c r="T665" s="129">
        <f>SUM(P665:P665)*M665</f>
        <v>0.25</v>
      </c>
      <c r="U665" s="129">
        <f>SUM(Q665:Q665)*M665</f>
        <v>0.25</v>
      </c>
      <c r="V665" s="129">
        <f>SUM(R665:R665)*M665</f>
        <v>0.25</v>
      </c>
      <c r="W665" s="186">
        <f t="shared" si="326"/>
        <v>0.25</v>
      </c>
      <c r="X665" s="100"/>
      <c r="Y665" s="101"/>
      <c r="Z665" s="102"/>
      <c r="AA665" s="103"/>
      <c r="AB665" s="104"/>
      <c r="AC665" s="105"/>
      <c r="AD665" s="806"/>
      <c r="AE665" s="76"/>
      <c r="AF665" s="77" t="str">
        <f t="shared" ref="AF665" si="349">+IF(P666&gt;P665,"SUPERADA",IF(T666=T665,"EQUILIBRADA",IF(T666&lt;T665,"PARA MEJORAR")))</f>
        <v>EQUILIBRADA</v>
      </c>
      <c r="AG665" s="109"/>
      <c r="AH665" s="109"/>
      <c r="AI665" s="109"/>
      <c r="AJ665" s="766"/>
      <c r="AK665" s="124"/>
      <c r="AP665" s="126"/>
      <c r="AQ665" s="104"/>
      <c r="AS665" s="80" t="str">
        <f t="shared" si="340"/>
        <v>OK</v>
      </c>
    </row>
    <row r="666" spans="1:45" ht="30" customHeight="1" thickBot="1" x14ac:dyDescent="0.35">
      <c r="A666" s="81"/>
      <c r="B666" s="754"/>
      <c r="C666" s="755"/>
      <c r="D666" s="756"/>
      <c r="E666" s="757"/>
      <c r="F666" s="758"/>
      <c r="G666" s="784"/>
      <c r="H666" s="760"/>
      <c r="I666" s="776"/>
      <c r="J666" s="776"/>
      <c r="K666" s="776"/>
      <c r="L666" s="763"/>
      <c r="M666" s="764"/>
      <c r="N666" s="93" t="s">
        <v>52</v>
      </c>
      <c r="O666" s="95">
        <v>0</v>
      </c>
      <c r="P666" s="95">
        <v>1</v>
      </c>
      <c r="Q666" s="95">
        <v>0</v>
      </c>
      <c r="R666" s="96">
        <v>0</v>
      </c>
      <c r="S666" s="97">
        <f>SUM(O666:O666)*M665</f>
        <v>0</v>
      </c>
      <c r="T666" s="98">
        <f>SUM(P666:P666)*M665</f>
        <v>0.25</v>
      </c>
      <c r="U666" s="98">
        <f>SUM(Q666:Q666)*M665</f>
        <v>0</v>
      </c>
      <c r="V666" s="98">
        <f>SUM(R666:R666)*M665</f>
        <v>0</v>
      </c>
      <c r="W666" s="160">
        <f t="shared" si="326"/>
        <v>0.25</v>
      </c>
      <c r="X666" s="100"/>
      <c r="Y666" s="101"/>
      <c r="Z666" s="102"/>
      <c r="AA666" s="103"/>
      <c r="AB666" s="104"/>
      <c r="AC666" s="105"/>
      <c r="AD666" s="806"/>
      <c r="AE666" s="107"/>
      <c r="AF666" s="108"/>
      <c r="AG666" s="109"/>
      <c r="AH666" s="109"/>
      <c r="AI666" s="109"/>
      <c r="AJ666" s="766"/>
      <c r="AK666" s="124"/>
      <c r="AP666" s="126"/>
      <c r="AQ666" s="104"/>
      <c r="AS666" s="114" t="str">
        <f t="shared" si="340"/>
        <v>OK</v>
      </c>
    </row>
    <row r="667" spans="1:45" ht="30" customHeight="1" x14ac:dyDescent="0.3">
      <c r="A667" s="81"/>
      <c r="B667" s="754"/>
      <c r="C667" s="755"/>
      <c r="D667" s="756"/>
      <c r="E667" s="757"/>
      <c r="F667" s="758"/>
      <c r="G667" s="784"/>
      <c r="H667" s="760"/>
      <c r="I667" s="776"/>
      <c r="J667" s="776"/>
      <c r="K667" s="776"/>
      <c r="L667" s="767" t="s">
        <v>798</v>
      </c>
      <c r="M667" s="768">
        <v>0.25</v>
      </c>
      <c r="N667" s="127" t="s">
        <v>46</v>
      </c>
      <c r="O667" s="184">
        <v>0</v>
      </c>
      <c r="P667" s="184">
        <v>0</v>
      </c>
      <c r="Q667" s="184">
        <v>1</v>
      </c>
      <c r="R667" s="185">
        <v>1</v>
      </c>
      <c r="S667" s="128">
        <f>SUM(O667:O667)*M667</f>
        <v>0</v>
      </c>
      <c r="T667" s="129">
        <f>SUM(P667:P667)*M667</f>
        <v>0</v>
      </c>
      <c r="U667" s="129">
        <f>SUM(Q667:Q667)*M667</f>
        <v>0.25</v>
      </c>
      <c r="V667" s="129">
        <f>SUM(R667:R667)*M667</f>
        <v>0.25</v>
      </c>
      <c r="W667" s="186">
        <f t="shared" si="326"/>
        <v>0.25</v>
      </c>
      <c r="X667" s="100"/>
      <c r="Y667" s="101"/>
      <c r="Z667" s="102"/>
      <c r="AA667" s="103"/>
      <c r="AB667" s="104"/>
      <c r="AC667" s="105"/>
      <c r="AD667" s="806"/>
      <c r="AE667" s="76"/>
      <c r="AF667" s="77" t="str">
        <f t="shared" ref="AF667" si="350">+IF(P668&gt;P667,"SUPERADA",IF(T668=T667,"EQUILIBRADA",IF(T668&lt;T667,"PARA MEJORAR")))</f>
        <v>EQUILIBRADA</v>
      </c>
      <c r="AG667" s="109"/>
      <c r="AH667" s="109"/>
      <c r="AI667" s="109"/>
      <c r="AJ667" s="766"/>
      <c r="AK667" s="124"/>
      <c r="AP667" s="126"/>
      <c r="AQ667" s="104"/>
      <c r="AS667" s="80" t="str">
        <f t="shared" si="340"/>
        <v>MAL</v>
      </c>
    </row>
    <row r="668" spans="1:45" ht="30" customHeight="1" thickBot="1" x14ac:dyDescent="0.35">
      <c r="A668" s="81"/>
      <c r="B668" s="754"/>
      <c r="C668" s="755"/>
      <c r="D668" s="756"/>
      <c r="E668" s="757"/>
      <c r="F668" s="758"/>
      <c r="G668" s="784"/>
      <c r="H668" s="760"/>
      <c r="I668" s="776"/>
      <c r="J668" s="776"/>
      <c r="K668" s="776"/>
      <c r="L668" s="763"/>
      <c r="M668" s="764"/>
      <c r="N668" s="93" t="s">
        <v>52</v>
      </c>
      <c r="O668" s="95">
        <v>0</v>
      </c>
      <c r="P668" s="95">
        <v>0</v>
      </c>
      <c r="Q668" s="95">
        <v>0</v>
      </c>
      <c r="R668" s="96">
        <v>0</v>
      </c>
      <c r="S668" s="97">
        <f>SUM(O668:O668)*M667</f>
        <v>0</v>
      </c>
      <c r="T668" s="98">
        <f>SUM(P668:P668)*M667</f>
        <v>0</v>
      </c>
      <c r="U668" s="98">
        <f>SUM(Q668:Q668)*M667</f>
        <v>0</v>
      </c>
      <c r="V668" s="98">
        <f>SUM(R668:R668)*M667</f>
        <v>0</v>
      </c>
      <c r="W668" s="160">
        <f t="shared" si="326"/>
        <v>0</v>
      </c>
      <c r="X668" s="100"/>
      <c r="Y668" s="101"/>
      <c r="Z668" s="102"/>
      <c r="AA668" s="103"/>
      <c r="AB668" s="104"/>
      <c r="AC668" s="105"/>
      <c r="AD668" s="806"/>
      <c r="AE668" s="107"/>
      <c r="AF668" s="108"/>
      <c r="AG668" s="109"/>
      <c r="AH668" s="109"/>
      <c r="AI668" s="109"/>
      <c r="AJ668" s="766"/>
      <c r="AK668" s="124"/>
      <c r="AP668" s="126"/>
      <c r="AQ668" s="104"/>
      <c r="AS668" s="114" t="str">
        <f t="shared" si="340"/>
        <v>OK</v>
      </c>
    </row>
    <row r="669" spans="1:45" ht="30" customHeight="1" x14ac:dyDescent="0.3">
      <c r="A669" s="81"/>
      <c r="B669" s="754"/>
      <c r="C669" s="755"/>
      <c r="D669" s="756"/>
      <c r="E669" s="757"/>
      <c r="F669" s="758"/>
      <c r="G669" s="784"/>
      <c r="H669" s="760"/>
      <c r="I669" s="776"/>
      <c r="J669" s="776"/>
      <c r="K669" s="776"/>
      <c r="L669" s="767" t="s">
        <v>799</v>
      </c>
      <c r="M669" s="768">
        <v>0.25</v>
      </c>
      <c r="N669" s="127" t="s">
        <v>46</v>
      </c>
      <c r="O669" s="184">
        <v>0</v>
      </c>
      <c r="P669" s="184">
        <v>0</v>
      </c>
      <c r="Q669" s="184">
        <v>0</v>
      </c>
      <c r="R669" s="185">
        <v>1</v>
      </c>
      <c r="S669" s="128">
        <f>SUM(O669:O669)*M669</f>
        <v>0</v>
      </c>
      <c r="T669" s="129">
        <f>SUM(P669:P669)*M669</f>
        <v>0</v>
      </c>
      <c r="U669" s="129">
        <f>SUM(Q669:Q669)*M669</f>
        <v>0</v>
      </c>
      <c r="V669" s="129">
        <f>SUM(R669:R669)*M669</f>
        <v>0.25</v>
      </c>
      <c r="W669" s="186">
        <f t="shared" si="326"/>
        <v>0.25</v>
      </c>
      <c r="X669" s="100"/>
      <c r="Y669" s="101"/>
      <c r="Z669" s="102"/>
      <c r="AA669" s="103"/>
      <c r="AB669" s="104"/>
      <c r="AC669" s="105"/>
      <c r="AD669" s="806"/>
      <c r="AE669" s="76"/>
      <c r="AF669" s="77" t="str">
        <f t="shared" ref="AF669" si="351">+IF(P670&gt;P669,"SUPERADA",IF(T670=T669,"EQUILIBRADA",IF(T670&lt;T669,"PARA MEJORAR")))</f>
        <v>EQUILIBRADA</v>
      </c>
      <c r="AG669" s="109"/>
      <c r="AH669" s="109"/>
      <c r="AI669" s="109"/>
      <c r="AJ669" s="766"/>
      <c r="AK669" s="124"/>
      <c r="AP669" s="126"/>
      <c r="AQ669" s="104"/>
      <c r="AS669" s="80" t="str">
        <f t="shared" si="340"/>
        <v>MAL</v>
      </c>
    </row>
    <row r="670" spans="1:45" ht="30" customHeight="1" thickBot="1" x14ac:dyDescent="0.35">
      <c r="A670" s="81"/>
      <c r="B670" s="754"/>
      <c r="C670" s="755"/>
      <c r="D670" s="756"/>
      <c r="E670" s="757"/>
      <c r="F670" s="758"/>
      <c r="G670" s="785"/>
      <c r="H670" s="770"/>
      <c r="I670" s="781"/>
      <c r="J670" s="781"/>
      <c r="K670" s="781"/>
      <c r="L670" s="773"/>
      <c r="M670" s="774"/>
      <c r="N670" s="137" t="s">
        <v>52</v>
      </c>
      <c r="O670" s="139">
        <v>0</v>
      </c>
      <c r="P670" s="139">
        <v>0</v>
      </c>
      <c r="Q670" s="139">
        <v>0</v>
      </c>
      <c r="R670" s="140">
        <v>0</v>
      </c>
      <c r="S670" s="141">
        <f>SUM(O670:O670)*M669</f>
        <v>0</v>
      </c>
      <c r="T670" s="142">
        <f>SUM(P670:P670)*M669</f>
        <v>0</v>
      </c>
      <c r="U670" s="142">
        <f>SUM(Q670:Q670)*M669</f>
        <v>0</v>
      </c>
      <c r="V670" s="142">
        <f>SUM(R670:R670)*M669</f>
        <v>0</v>
      </c>
      <c r="W670" s="169">
        <f t="shared" si="326"/>
        <v>0</v>
      </c>
      <c r="X670" s="144"/>
      <c r="Y670" s="145"/>
      <c r="Z670" s="146"/>
      <c r="AA670" s="147"/>
      <c r="AB670" s="148"/>
      <c r="AC670" s="105"/>
      <c r="AD670" s="806"/>
      <c r="AE670" s="107"/>
      <c r="AF670" s="108"/>
      <c r="AG670" s="150"/>
      <c r="AH670" s="109"/>
      <c r="AI670" s="109"/>
      <c r="AJ670" s="766"/>
      <c r="AK670" s="124"/>
      <c r="AP670" s="126"/>
      <c r="AQ670" s="148"/>
      <c r="AS670" s="114" t="str">
        <f t="shared" si="340"/>
        <v>OK</v>
      </c>
    </row>
    <row r="671" spans="1:45" ht="30" customHeight="1" x14ac:dyDescent="0.3">
      <c r="A671" s="81"/>
      <c r="B671" s="754"/>
      <c r="C671" s="755"/>
      <c r="D671" s="756"/>
      <c r="E671" s="757"/>
      <c r="F671" s="758"/>
      <c r="G671" s="813" t="s">
        <v>144</v>
      </c>
      <c r="H671" s="747">
        <v>94</v>
      </c>
      <c r="I671" s="814" t="s">
        <v>145</v>
      </c>
      <c r="J671" s="815" t="s">
        <v>146</v>
      </c>
      <c r="K671" s="816" t="s">
        <v>800</v>
      </c>
      <c r="L671" s="817" t="s">
        <v>194</v>
      </c>
      <c r="M671" s="751">
        <v>0.33</v>
      </c>
      <c r="N671" s="62" t="s">
        <v>46</v>
      </c>
      <c r="O671" s="223">
        <v>0</v>
      </c>
      <c r="P671" s="224">
        <v>1</v>
      </c>
      <c r="Q671" s="224">
        <v>1</v>
      </c>
      <c r="R671" s="225">
        <v>1</v>
      </c>
      <c r="S671" s="226">
        <f>SUM(O671:O671)*M671</f>
        <v>0</v>
      </c>
      <c r="T671" s="227">
        <f>SUM(P671:P671)*M671</f>
        <v>0.33</v>
      </c>
      <c r="U671" s="227">
        <f>SUM(Q671:Q671)*M671</f>
        <v>0.33</v>
      </c>
      <c r="V671" s="227">
        <f>SUM(R671:R671)*M671</f>
        <v>0.33</v>
      </c>
      <c r="W671" s="228">
        <f t="shared" si="326"/>
        <v>0.33</v>
      </c>
      <c r="X671" s="69">
        <f>+S672+S676</f>
        <v>0</v>
      </c>
      <c r="Y671" s="70">
        <f>+T672+T676</f>
        <v>8.2500000000000004E-2</v>
      </c>
      <c r="Z671" s="71">
        <f>+U672+U676</f>
        <v>0</v>
      </c>
      <c r="AA671" s="72">
        <f>+V672+V676</f>
        <v>0</v>
      </c>
      <c r="AB671" s="73">
        <f>+AA672+AA676</f>
        <v>0</v>
      </c>
      <c r="AC671" s="105"/>
      <c r="AD671" s="806"/>
      <c r="AE671" s="76"/>
      <c r="AF671" s="77" t="str">
        <f t="shared" ref="AF671" si="352">+IF(P672&gt;P671,"SUPERADA",IF(T672=T671,"EQUILIBRADA",IF(T672&lt;T671,"PARA MEJORAR")))</f>
        <v>PARA MEJORAR</v>
      </c>
      <c r="AG671" s="77" t="str">
        <f>IF(COUNTIF(AF671:AF676,"PARA MEJORAR")&gt;=1,"PARA MEJORAR","BIEN")</f>
        <v>PARA MEJORAR</v>
      </c>
      <c r="AH671" s="109"/>
      <c r="AI671" s="109"/>
      <c r="AJ671" s="766"/>
      <c r="AK671" s="229"/>
      <c r="AL671" s="230"/>
      <c r="AM671" s="230"/>
      <c r="AN671" s="230"/>
      <c r="AO671" s="230"/>
      <c r="AP671" s="231"/>
      <c r="AQ671" s="73"/>
      <c r="AS671" s="80" t="str">
        <f t="shared" si="340"/>
        <v>OK</v>
      </c>
    </row>
    <row r="672" spans="1:45" ht="30" customHeight="1" thickBot="1" x14ac:dyDescent="0.35">
      <c r="A672" s="81"/>
      <c r="B672" s="754"/>
      <c r="C672" s="755"/>
      <c r="D672" s="756"/>
      <c r="E672" s="757"/>
      <c r="F672" s="758"/>
      <c r="G672" s="818"/>
      <c r="H672" s="760"/>
      <c r="I672" s="819"/>
      <c r="J672" s="820"/>
      <c r="K672" s="820"/>
      <c r="L672" s="821"/>
      <c r="M672" s="764"/>
      <c r="N672" s="93" t="s">
        <v>52</v>
      </c>
      <c r="O672" s="233">
        <v>0</v>
      </c>
      <c r="P672" s="234">
        <v>0.25</v>
      </c>
      <c r="Q672" s="234">
        <v>0</v>
      </c>
      <c r="R672" s="235">
        <v>0</v>
      </c>
      <c r="S672" s="236">
        <f>SUM(O672:O672)*M671</f>
        <v>0</v>
      </c>
      <c r="T672" s="237">
        <f>SUM(P672:P672)*M671</f>
        <v>8.2500000000000004E-2</v>
      </c>
      <c r="U672" s="237">
        <f>SUM(Q672:Q672)*M671</f>
        <v>0</v>
      </c>
      <c r="V672" s="237">
        <f>SUM(R672:R672)*M671</f>
        <v>0</v>
      </c>
      <c r="W672" s="238">
        <f t="shared" si="326"/>
        <v>8.2500000000000004E-2</v>
      </c>
      <c r="X672" s="100"/>
      <c r="Y672" s="101"/>
      <c r="Z672" s="102"/>
      <c r="AA672" s="103"/>
      <c r="AB672" s="104"/>
      <c r="AC672" s="105"/>
      <c r="AD672" s="806"/>
      <c r="AE672" s="107"/>
      <c r="AF672" s="108"/>
      <c r="AG672" s="109"/>
      <c r="AH672" s="109"/>
      <c r="AI672" s="109"/>
      <c r="AJ672" s="766"/>
      <c r="AK672" s="124"/>
      <c r="AP672" s="126"/>
      <c r="AQ672" s="104"/>
      <c r="AS672" s="114" t="str">
        <f t="shared" si="340"/>
        <v>OK</v>
      </c>
    </row>
    <row r="673" spans="1:45" ht="30" customHeight="1" x14ac:dyDescent="0.3">
      <c r="A673" s="81"/>
      <c r="B673" s="754"/>
      <c r="C673" s="755"/>
      <c r="D673" s="756"/>
      <c r="E673" s="757"/>
      <c r="F673" s="758"/>
      <c r="G673" s="818"/>
      <c r="H673" s="760"/>
      <c r="I673" s="819"/>
      <c r="J673" s="820"/>
      <c r="K673" s="820"/>
      <c r="L673" s="822" t="s">
        <v>149</v>
      </c>
      <c r="M673" s="768">
        <v>0.33</v>
      </c>
      <c r="N673" s="127" t="s">
        <v>46</v>
      </c>
      <c r="O673" s="239">
        <v>0</v>
      </c>
      <c r="P673" s="240">
        <v>0</v>
      </c>
      <c r="Q673" s="240">
        <v>1</v>
      </c>
      <c r="R673" s="241">
        <v>1</v>
      </c>
      <c r="S673" s="242">
        <f>SUM(O673:O673)*M673</f>
        <v>0</v>
      </c>
      <c r="T673" s="243">
        <f>SUM(P673:P673)*M673</f>
        <v>0</v>
      </c>
      <c r="U673" s="243">
        <f>SUM(Q673:Q673)*M673</f>
        <v>0.33</v>
      </c>
      <c r="V673" s="243">
        <f>SUM(R673:R673)*M673</f>
        <v>0.33</v>
      </c>
      <c r="W673" s="244">
        <f t="shared" si="326"/>
        <v>0.33</v>
      </c>
      <c r="X673" s="100"/>
      <c r="Y673" s="101"/>
      <c r="Z673" s="102"/>
      <c r="AA673" s="103"/>
      <c r="AB673" s="104"/>
      <c r="AC673" s="105"/>
      <c r="AD673" s="806"/>
      <c r="AE673" s="76"/>
      <c r="AF673" s="77" t="str">
        <f t="shared" ref="AF673" si="353">+IF(P674&gt;P673,"SUPERADA",IF(T674=T673,"EQUILIBRADA",IF(T674&lt;T673,"PARA MEJORAR")))</f>
        <v>EQUILIBRADA</v>
      </c>
      <c r="AG673" s="109"/>
      <c r="AH673" s="109"/>
      <c r="AI673" s="109"/>
      <c r="AJ673" s="766"/>
      <c r="AK673" s="124"/>
      <c r="AP673" s="126"/>
      <c r="AQ673" s="104"/>
      <c r="AS673" s="80" t="str">
        <f t="shared" si="340"/>
        <v>MAL</v>
      </c>
    </row>
    <row r="674" spans="1:45" ht="30" customHeight="1" thickBot="1" x14ac:dyDescent="0.35">
      <c r="A674" s="81"/>
      <c r="B674" s="754"/>
      <c r="C674" s="755"/>
      <c r="D674" s="756"/>
      <c r="E674" s="757"/>
      <c r="F674" s="758"/>
      <c r="G674" s="818"/>
      <c r="H674" s="760"/>
      <c r="I674" s="819"/>
      <c r="J674" s="820"/>
      <c r="K674" s="820"/>
      <c r="L674" s="821"/>
      <c r="M674" s="764"/>
      <c r="N674" s="245" t="s">
        <v>52</v>
      </c>
      <c r="O674" s="233">
        <v>0</v>
      </c>
      <c r="P674" s="234">
        <v>0</v>
      </c>
      <c r="Q674" s="234">
        <v>0</v>
      </c>
      <c r="R674" s="235">
        <v>0</v>
      </c>
      <c r="S674" s="236">
        <f>SUM(O674:O674)*M673</f>
        <v>0</v>
      </c>
      <c r="T674" s="237">
        <f>SUM(P674:P674)*M673</f>
        <v>0</v>
      </c>
      <c r="U674" s="237">
        <f>SUM(Q674:Q674)*M673</f>
        <v>0</v>
      </c>
      <c r="V674" s="237">
        <f>SUM(R674:R674)*M673</f>
        <v>0</v>
      </c>
      <c r="W674" s="238">
        <f t="shared" si="326"/>
        <v>0</v>
      </c>
      <c r="X674" s="100"/>
      <c r="Y674" s="101"/>
      <c r="Z674" s="102"/>
      <c r="AA674" s="103"/>
      <c r="AB674" s="104"/>
      <c r="AC674" s="105"/>
      <c r="AD674" s="806"/>
      <c r="AE674" s="107"/>
      <c r="AF674" s="108"/>
      <c r="AG674" s="109"/>
      <c r="AH674" s="109"/>
      <c r="AI674" s="109"/>
      <c r="AJ674" s="766"/>
      <c r="AK674" s="124"/>
      <c r="AP674" s="126"/>
      <c r="AQ674" s="104"/>
      <c r="AS674" s="114" t="str">
        <f t="shared" si="340"/>
        <v>OK</v>
      </c>
    </row>
    <row r="675" spans="1:45" ht="30" customHeight="1" x14ac:dyDescent="0.3">
      <c r="A675" s="81"/>
      <c r="B675" s="754"/>
      <c r="C675" s="755"/>
      <c r="D675" s="756"/>
      <c r="E675" s="757"/>
      <c r="F675" s="758"/>
      <c r="G675" s="818"/>
      <c r="H675" s="760"/>
      <c r="I675" s="819"/>
      <c r="J675" s="820"/>
      <c r="K675" s="820"/>
      <c r="L675" s="822" t="s">
        <v>150</v>
      </c>
      <c r="M675" s="768">
        <v>0.34</v>
      </c>
      <c r="N675" s="246" t="s">
        <v>46</v>
      </c>
      <c r="O675" s="239">
        <v>0</v>
      </c>
      <c r="P675" s="240">
        <v>0</v>
      </c>
      <c r="Q675" s="240">
        <v>1</v>
      </c>
      <c r="R675" s="241">
        <v>1</v>
      </c>
      <c r="S675" s="242">
        <f>SUM(O675:O675)*M675</f>
        <v>0</v>
      </c>
      <c r="T675" s="243">
        <f>SUM(P675:P675)*M675</f>
        <v>0</v>
      </c>
      <c r="U675" s="243">
        <f>SUM(Q675:Q675)*M675</f>
        <v>0.34</v>
      </c>
      <c r="V675" s="243">
        <f>SUM(R675:R675)*M675</f>
        <v>0.34</v>
      </c>
      <c r="W675" s="244">
        <f t="shared" si="326"/>
        <v>0.34</v>
      </c>
      <c r="X675" s="100"/>
      <c r="Y675" s="101"/>
      <c r="Z675" s="102"/>
      <c r="AA675" s="103"/>
      <c r="AB675" s="104"/>
      <c r="AC675" s="105"/>
      <c r="AD675" s="806"/>
      <c r="AE675" s="76"/>
      <c r="AF675" s="77" t="str">
        <f t="shared" ref="AF675" si="354">+IF(P676&gt;P675,"SUPERADA",IF(T676=T675,"EQUILIBRADA",IF(T676&lt;T675,"PARA MEJORAR")))</f>
        <v>EQUILIBRADA</v>
      </c>
      <c r="AG675" s="109"/>
      <c r="AH675" s="109"/>
      <c r="AI675" s="109"/>
      <c r="AJ675" s="766"/>
      <c r="AK675" s="124"/>
      <c r="AP675" s="126"/>
      <c r="AQ675" s="104"/>
      <c r="AS675" s="80" t="str">
        <f t="shared" si="340"/>
        <v>MAL</v>
      </c>
    </row>
    <row r="676" spans="1:45" ht="30" customHeight="1" thickBot="1" x14ac:dyDescent="0.35">
      <c r="A676" s="81"/>
      <c r="B676" s="754"/>
      <c r="C676" s="755"/>
      <c r="D676" s="756"/>
      <c r="E676" s="757"/>
      <c r="F676" s="758"/>
      <c r="G676" s="823"/>
      <c r="H676" s="770"/>
      <c r="I676" s="824"/>
      <c r="J676" s="825"/>
      <c r="K676" s="825"/>
      <c r="L676" s="826"/>
      <c r="M676" s="774"/>
      <c r="N676" s="137" t="s">
        <v>52</v>
      </c>
      <c r="O676" s="249">
        <v>0</v>
      </c>
      <c r="P676" s="250">
        <v>0</v>
      </c>
      <c r="Q676" s="250">
        <v>0</v>
      </c>
      <c r="R676" s="251">
        <v>0</v>
      </c>
      <c r="S676" s="252">
        <f>SUM(O676:O676)*M675</f>
        <v>0</v>
      </c>
      <c r="T676" s="253">
        <f>SUM(P676:P676)*M675</f>
        <v>0</v>
      </c>
      <c r="U676" s="253">
        <f>SUM(Q676:Q676)*M675</f>
        <v>0</v>
      </c>
      <c r="V676" s="253">
        <f>SUM(R676:R676)*M675</f>
        <v>0</v>
      </c>
      <c r="W676" s="254">
        <f t="shared" si="326"/>
        <v>0</v>
      </c>
      <c r="X676" s="144"/>
      <c r="Y676" s="145"/>
      <c r="Z676" s="146"/>
      <c r="AA676" s="147"/>
      <c r="AB676" s="148"/>
      <c r="AC676" s="105"/>
      <c r="AD676" s="806"/>
      <c r="AE676" s="107"/>
      <c r="AF676" s="108"/>
      <c r="AG676" s="150"/>
      <c r="AH676" s="109"/>
      <c r="AI676" s="109"/>
      <c r="AJ676" s="766"/>
      <c r="AK676" s="124"/>
      <c r="AP676" s="126"/>
      <c r="AQ676" s="148"/>
      <c r="AS676" s="114" t="str">
        <f t="shared" si="340"/>
        <v>OK</v>
      </c>
    </row>
    <row r="677" spans="1:45" ht="30" customHeight="1" x14ac:dyDescent="0.3">
      <c r="A677" s="81"/>
      <c r="B677" s="754"/>
      <c r="C677" s="755"/>
      <c r="D677" s="756"/>
      <c r="E677" s="757"/>
      <c r="F677" s="758"/>
      <c r="G677" s="782" t="s">
        <v>801</v>
      </c>
      <c r="H677" s="747">
        <v>95</v>
      </c>
      <c r="I677" s="775" t="s">
        <v>802</v>
      </c>
      <c r="J677" s="775" t="s">
        <v>803</v>
      </c>
      <c r="K677" s="783" t="s">
        <v>804</v>
      </c>
      <c r="L677" s="827" t="s">
        <v>805</v>
      </c>
      <c r="M677" s="751">
        <v>0.25</v>
      </c>
      <c r="N677" s="62" t="s">
        <v>46</v>
      </c>
      <c r="O677" s="119">
        <v>1</v>
      </c>
      <c r="P677" s="119">
        <v>1</v>
      </c>
      <c r="Q677" s="119">
        <v>1</v>
      </c>
      <c r="R677" s="120">
        <v>1</v>
      </c>
      <c r="S677" s="66">
        <f>SUM(O677:O677)*M677</f>
        <v>0.25</v>
      </c>
      <c r="T677" s="67">
        <f>SUM(P677:P677)*M677</f>
        <v>0.25</v>
      </c>
      <c r="U677" s="67">
        <f>SUM(Q677:Q677)*M677</f>
        <v>0.25</v>
      </c>
      <c r="V677" s="67">
        <f>SUM(R677:R677)*M677</f>
        <v>0.25</v>
      </c>
      <c r="W677" s="155">
        <f t="shared" si="326"/>
        <v>0.25</v>
      </c>
      <c r="X677" s="69">
        <f>+S678+S682+S684+S680</f>
        <v>0.2</v>
      </c>
      <c r="Y677" s="70">
        <f>+T678+T682+T684+T680</f>
        <v>0.5</v>
      </c>
      <c r="Z677" s="71">
        <f>+U678+U682+U684+U680</f>
        <v>0</v>
      </c>
      <c r="AA677" s="72">
        <f>+V678+V682+V684+V680</f>
        <v>0</v>
      </c>
      <c r="AB677" s="73">
        <f>+AA678+AA682+AA684</f>
        <v>0</v>
      </c>
      <c r="AC677" s="105"/>
      <c r="AD677" s="806"/>
      <c r="AE677" s="76"/>
      <c r="AF677" s="77" t="str">
        <f t="shared" ref="AF677" si="355">+IF(P678&gt;P677,"SUPERADA",IF(T678=T677,"EQUILIBRADA",IF(T678&lt;T677,"PARA MEJORAR")))</f>
        <v>EQUILIBRADA</v>
      </c>
      <c r="AG677" s="77" t="str">
        <f>IF(COUNTIF(AF677:AF684,"PARA MEJORAR")&gt;=1,"PARA MEJORAR","BIEN")</f>
        <v>BIEN</v>
      </c>
      <c r="AH677" s="109"/>
      <c r="AI677" s="109"/>
      <c r="AJ677" s="766"/>
      <c r="AK677" s="124"/>
      <c r="AP677" s="126"/>
      <c r="AQ677" s="628"/>
      <c r="AS677" s="80" t="str">
        <f t="shared" si="340"/>
        <v>OK</v>
      </c>
    </row>
    <row r="678" spans="1:45" ht="30" customHeight="1" thickBot="1" x14ac:dyDescent="0.35">
      <c r="A678" s="81"/>
      <c r="B678" s="754"/>
      <c r="C678" s="755"/>
      <c r="D678" s="756"/>
      <c r="E678" s="757"/>
      <c r="F678" s="758"/>
      <c r="G678" s="784"/>
      <c r="H678" s="760"/>
      <c r="I678" s="776"/>
      <c r="J678" s="776"/>
      <c r="K678" s="776"/>
      <c r="L678" s="828"/>
      <c r="M678" s="764"/>
      <c r="N678" s="93" t="s">
        <v>52</v>
      </c>
      <c r="O678" s="95">
        <v>0.8</v>
      </c>
      <c r="P678" s="95">
        <v>1</v>
      </c>
      <c r="Q678" s="95">
        <v>0</v>
      </c>
      <c r="R678" s="96">
        <v>0</v>
      </c>
      <c r="S678" s="97">
        <f>SUM(O678:O678)*M677</f>
        <v>0.2</v>
      </c>
      <c r="T678" s="98">
        <f>SUM(P678:P678)*M677</f>
        <v>0.25</v>
      </c>
      <c r="U678" s="98">
        <f>SUM(Q678:Q678)*M677</f>
        <v>0</v>
      </c>
      <c r="V678" s="98">
        <f>SUM(R678:R678)*M677</f>
        <v>0</v>
      </c>
      <c r="W678" s="160">
        <f t="shared" si="326"/>
        <v>0.25</v>
      </c>
      <c r="X678" s="100"/>
      <c r="Y678" s="101"/>
      <c r="Z678" s="102"/>
      <c r="AA678" s="103"/>
      <c r="AB678" s="104"/>
      <c r="AC678" s="105"/>
      <c r="AD678" s="806"/>
      <c r="AE678" s="107"/>
      <c r="AF678" s="108"/>
      <c r="AG678" s="109"/>
      <c r="AH678" s="109"/>
      <c r="AI678" s="109"/>
      <c r="AJ678" s="766"/>
      <c r="AK678" s="124"/>
      <c r="AP678" s="126"/>
      <c r="AQ678" s="628"/>
      <c r="AS678" s="114" t="str">
        <f t="shared" si="340"/>
        <v>OK</v>
      </c>
    </row>
    <row r="679" spans="1:45" ht="30" customHeight="1" x14ac:dyDescent="0.3">
      <c r="A679" s="81"/>
      <c r="B679" s="754"/>
      <c r="C679" s="755"/>
      <c r="D679" s="756"/>
      <c r="E679" s="757"/>
      <c r="F679" s="758"/>
      <c r="G679" s="784"/>
      <c r="H679" s="760"/>
      <c r="I679" s="776"/>
      <c r="J679" s="776"/>
      <c r="K679" s="776"/>
      <c r="L679" s="829" t="s">
        <v>806</v>
      </c>
      <c r="M679" s="768">
        <v>0.25</v>
      </c>
      <c r="N679" s="127" t="s">
        <v>46</v>
      </c>
      <c r="O679" s="184">
        <v>0</v>
      </c>
      <c r="P679" s="184">
        <v>1</v>
      </c>
      <c r="Q679" s="184">
        <v>1</v>
      </c>
      <c r="R679" s="185">
        <v>1</v>
      </c>
      <c r="S679" s="128">
        <f>SUM(O679:O679)*M679</f>
        <v>0</v>
      </c>
      <c r="T679" s="129">
        <f>SUM(P679:P679)*M679</f>
        <v>0.25</v>
      </c>
      <c r="U679" s="129">
        <f>SUM(Q679:Q679)*M679</f>
        <v>0.25</v>
      </c>
      <c r="V679" s="129">
        <f>SUM(R679:R679)*M679</f>
        <v>0.25</v>
      </c>
      <c r="W679" s="186">
        <f t="shared" si="326"/>
        <v>0.25</v>
      </c>
      <c r="X679" s="100"/>
      <c r="Y679" s="101"/>
      <c r="Z679" s="102"/>
      <c r="AA679" s="103"/>
      <c r="AB679" s="104"/>
      <c r="AC679" s="105"/>
      <c r="AD679" s="806"/>
      <c r="AE679" s="76"/>
      <c r="AF679" s="77" t="str">
        <f t="shared" ref="AF679" si="356">+IF(P680&gt;P679,"SUPERADA",IF(T680=T679,"EQUILIBRADA",IF(T680&lt;T679,"PARA MEJORAR")))</f>
        <v>EQUILIBRADA</v>
      </c>
      <c r="AG679" s="109"/>
      <c r="AH679" s="109"/>
      <c r="AI679" s="109"/>
      <c r="AJ679" s="766"/>
      <c r="AK679" s="124"/>
      <c r="AP679" s="126"/>
      <c r="AQ679" s="628"/>
      <c r="AS679" s="80" t="str">
        <f t="shared" si="340"/>
        <v>OK</v>
      </c>
    </row>
    <row r="680" spans="1:45" ht="30" customHeight="1" thickBot="1" x14ac:dyDescent="0.35">
      <c r="A680" s="81"/>
      <c r="B680" s="754"/>
      <c r="C680" s="755"/>
      <c r="D680" s="756"/>
      <c r="E680" s="757"/>
      <c r="F680" s="758"/>
      <c r="G680" s="784"/>
      <c r="H680" s="760"/>
      <c r="I680" s="776"/>
      <c r="J680" s="776"/>
      <c r="K680" s="776"/>
      <c r="L680" s="828"/>
      <c r="M680" s="764"/>
      <c r="N680" s="93" t="s">
        <v>52</v>
      </c>
      <c r="O680" s="95">
        <v>0</v>
      </c>
      <c r="P680" s="95">
        <v>1</v>
      </c>
      <c r="Q680" s="95">
        <v>0</v>
      </c>
      <c r="R680" s="96">
        <v>0</v>
      </c>
      <c r="S680" s="97">
        <f>SUM(O680:O680)*M679</f>
        <v>0</v>
      </c>
      <c r="T680" s="98">
        <f>SUM(P680:P680)*M679</f>
        <v>0.25</v>
      </c>
      <c r="U680" s="98">
        <f>SUM(Q680:Q680)*M679</f>
        <v>0</v>
      </c>
      <c r="V680" s="98">
        <f>SUM(R680:R680)*M679</f>
        <v>0</v>
      </c>
      <c r="W680" s="160">
        <f t="shared" si="326"/>
        <v>0.25</v>
      </c>
      <c r="X680" s="100"/>
      <c r="Y680" s="101"/>
      <c r="Z680" s="102"/>
      <c r="AA680" s="103"/>
      <c r="AB680" s="104"/>
      <c r="AC680" s="105"/>
      <c r="AD680" s="806"/>
      <c r="AE680" s="107"/>
      <c r="AF680" s="108"/>
      <c r="AG680" s="109"/>
      <c r="AH680" s="109"/>
      <c r="AI680" s="109"/>
      <c r="AJ680" s="766"/>
      <c r="AK680" s="124"/>
      <c r="AP680" s="126"/>
      <c r="AQ680" s="628"/>
      <c r="AS680" s="114" t="str">
        <f t="shared" si="340"/>
        <v>OK</v>
      </c>
    </row>
    <row r="681" spans="1:45" ht="30" customHeight="1" x14ac:dyDescent="0.3">
      <c r="A681" s="81"/>
      <c r="B681" s="754"/>
      <c r="C681" s="755"/>
      <c r="D681" s="756"/>
      <c r="E681" s="757"/>
      <c r="F681" s="758"/>
      <c r="G681" s="784"/>
      <c r="H681" s="760"/>
      <c r="I681" s="776"/>
      <c r="J681" s="776"/>
      <c r="K681" s="776"/>
      <c r="L681" s="829" t="s">
        <v>807</v>
      </c>
      <c r="M681" s="768">
        <v>0.25</v>
      </c>
      <c r="N681" s="127" t="s">
        <v>46</v>
      </c>
      <c r="O681" s="184">
        <v>0</v>
      </c>
      <c r="P681" s="184">
        <v>0</v>
      </c>
      <c r="Q681" s="184">
        <v>1</v>
      </c>
      <c r="R681" s="185">
        <v>1</v>
      </c>
      <c r="S681" s="128">
        <f>SUM(O681:O681)*M681</f>
        <v>0</v>
      </c>
      <c r="T681" s="129">
        <f>SUM(P681:P681)*M681</f>
        <v>0</v>
      </c>
      <c r="U681" s="129">
        <f>SUM(Q681:Q681)*M681</f>
        <v>0.25</v>
      </c>
      <c r="V681" s="129">
        <f>SUM(R681:R681)*M681</f>
        <v>0.25</v>
      </c>
      <c r="W681" s="186">
        <f t="shared" si="326"/>
        <v>0.25</v>
      </c>
      <c r="X681" s="100"/>
      <c r="Y681" s="101"/>
      <c r="Z681" s="102"/>
      <c r="AA681" s="103"/>
      <c r="AB681" s="104"/>
      <c r="AC681" s="105"/>
      <c r="AD681" s="806"/>
      <c r="AE681" s="76"/>
      <c r="AF681" s="77" t="str">
        <f t="shared" ref="AF681" si="357">+IF(P682&gt;P681,"SUPERADA",IF(T682=T681,"EQUILIBRADA",IF(T682&lt;T681,"PARA MEJORAR")))</f>
        <v>EQUILIBRADA</v>
      </c>
      <c r="AG681" s="109"/>
      <c r="AH681" s="109"/>
      <c r="AI681" s="109"/>
      <c r="AJ681" s="766"/>
      <c r="AK681" s="124"/>
      <c r="AP681" s="126"/>
      <c r="AQ681" s="628"/>
      <c r="AS681" s="80" t="str">
        <f t="shared" si="340"/>
        <v>MAL</v>
      </c>
    </row>
    <row r="682" spans="1:45" ht="30" customHeight="1" thickBot="1" x14ac:dyDescent="0.35">
      <c r="A682" s="81"/>
      <c r="B682" s="754"/>
      <c r="C682" s="755"/>
      <c r="D682" s="756"/>
      <c r="E682" s="757"/>
      <c r="F682" s="758"/>
      <c r="G682" s="784"/>
      <c r="H682" s="760"/>
      <c r="I682" s="776"/>
      <c r="J682" s="776"/>
      <c r="K682" s="776"/>
      <c r="L682" s="828"/>
      <c r="M682" s="764"/>
      <c r="N682" s="93" t="s">
        <v>52</v>
      </c>
      <c r="O682" s="95">
        <v>0</v>
      </c>
      <c r="P682" s="95">
        <v>0</v>
      </c>
      <c r="Q682" s="95">
        <v>0</v>
      </c>
      <c r="R682" s="96">
        <v>0</v>
      </c>
      <c r="S682" s="97">
        <f>SUM(O682:O682)*M681</f>
        <v>0</v>
      </c>
      <c r="T682" s="98">
        <f>SUM(P682:P682)*M681</f>
        <v>0</v>
      </c>
      <c r="U682" s="98">
        <f>SUM(Q682:Q682)*M681</f>
        <v>0</v>
      </c>
      <c r="V682" s="98">
        <f>SUM(R682:R682)*M681</f>
        <v>0</v>
      </c>
      <c r="W682" s="160">
        <f t="shared" si="326"/>
        <v>0</v>
      </c>
      <c r="X682" s="100"/>
      <c r="Y682" s="101"/>
      <c r="Z682" s="102"/>
      <c r="AA682" s="103"/>
      <c r="AB682" s="104"/>
      <c r="AC682" s="105"/>
      <c r="AD682" s="806"/>
      <c r="AE682" s="107"/>
      <c r="AF682" s="108"/>
      <c r="AG682" s="109"/>
      <c r="AH682" s="109"/>
      <c r="AI682" s="109"/>
      <c r="AJ682" s="766"/>
      <c r="AK682" s="124"/>
      <c r="AP682" s="126"/>
      <c r="AQ682" s="628"/>
      <c r="AS682" s="114" t="str">
        <f t="shared" si="340"/>
        <v>OK</v>
      </c>
    </row>
    <row r="683" spans="1:45" ht="30" customHeight="1" x14ac:dyDescent="0.3">
      <c r="A683" s="81"/>
      <c r="B683" s="754"/>
      <c r="C683" s="755"/>
      <c r="D683" s="756"/>
      <c r="E683" s="757"/>
      <c r="F683" s="758"/>
      <c r="G683" s="784"/>
      <c r="H683" s="760"/>
      <c r="I683" s="776"/>
      <c r="J683" s="776"/>
      <c r="K683" s="776"/>
      <c r="L683" s="829" t="s">
        <v>808</v>
      </c>
      <c r="M683" s="768">
        <v>0.25</v>
      </c>
      <c r="N683" s="127" t="s">
        <v>46</v>
      </c>
      <c r="O683" s="184">
        <v>0</v>
      </c>
      <c r="P683" s="184">
        <v>0</v>
      </c>
      <c r="Q683" s="184">
        <v>0</v>
      </c>
      <c r="R683" s="185">
        <v>1</v>
      </c>
      <c r="S683" s="128">
        <f>SUM(O683:O683)*M683</f>
        <v>0</v>
      </c>
      <c r="T683" s="129">
        <f>SUM(P683:P683)*M683</f>
        <v>0</v>
      </c>
      <c r="U683" s="129">
        <f>SUM(Q683:Q683)*M683</f>
        <v>0</v>
      </c>
      <c r="V683" s="129">
        <f>SUM(R683:R683)*M683</f>
        <v>0.25</v>
      </c>
      <c r="W683" s="186">
        <f t="shared" si="326"/>
        <v>0.25</v>
      </c>
      <c r="X683" s="100"/>
      <c r="Y683" s="101"/>
      <c r="Z683" s="102"/>
      <c r="AA683" s="103"/>
      <c r="AB683" s="104"/>
      <c r="AC683" s="105"/>
      <c r="AD683" s="806"/>
      <c r="AE683" s="76"/>
      <c r="AF683" s="77" t="str">
        <f t="shared" ref="AF683" si="358">+IF(P684&gt;P683,"SUPERADA",IF(T684=T683,"EQUILIBRADA",IF(T684&lt;T683,"PARA MEJORAR")))</f>
        <v>EQUILIBRADA</v>
      </c>
      <c r="AG683" s="109"/>
      <c r="AH683" s="109"/>
      <c r="AI683" s="109"/>
      <c r="AJ683" s="766"/>
      <c r="AK683" s="124"/>
      <c r="AP683" s="126"/>
      <c r="AQ683" s="628"/>
      <c r="AS683" s="80" t="str">
        <f t="shared" si="340"/>
        <v>MAL</v>
      </c>
    </row>
    <row r="684" spans="1:45" ht="30" customHeight="1" thickBot="1" x14ac:dyDescent="0.35">
      <c r="A684" s="81"/>
      <c r="B684" s="754"/>
      <c r="C684" s="755"/>
      <c r="D684" s="756"/>
      <c r="E684" s="757"/>
      <c r="F684" s="758"/>
      <c r="G684" s="785"/>
      <c r="H684" s="770"/>
      <c r="I684" s="781"/>
      <c r="J684" s="781"/>
      <c r="K684" s="781"/>
      <c r="L684" s="830"/>
      <c r="M684" s="774"/>
      <c r="N684" s="137" t="s">
        <v>52</v>
      </c>
      <c r="O684" s="139">
        <v>0</v>
      </c>
      <c r="P684" s="139">
        <v>0</v>
      </c>
      <c r="Q684" s="139">
        <v>0</v>
      </c>
      <c r="R684" s="140">
        <v>0</v>
      </c>
      <c r="S684" s="141">
        <f>SUM(O684:O684)*M683</f>
        <v>0</v>
      </c>
      <c r="T684" s="142">
        <f>SUM(P684:P684)*M683</f>
        <v>0</v>
      </c>
      <c r="U684" s="142">
        <f>SUM(Q684:Q684)*M683</f>
        <v>0</v>
      </c>
      <c r="V684" s="142">
        <f>SUM(R684:R684)*M683</f>
        <v>0</v>
      </c>
      <c r="W684" s="169">
        <f t="shared" si="326"/>
        <v>0</v>
      </c>
      <c r="X684" s="144"/>
      <c r="Y684" s="145"/>
      <c r="Z684" s="146"/>
      <c r="AA684" s="147"/>
      <c r="AB684" s="148"/>
      <c r="AC684" s="105"/>
      <c r="AD684" s="806"/>
      <c r="AE684" s="107"/>
      <c r="AF684" s="108"/>
      <c r="AG684" s="109"/>
      <c r="AH684" s="109"/>
      <c r="AI684" s="109"/>
      <c r="AJ684" s="766"/>
      <c r="AK684" s="124"/>
      <c r="AP684" s="126"/>
      <c r="AQ684" s="628"/>
      <c r="AS684" s="114" t="str">
        <f t="shared" si="340"/>
        <v>OK</v>
      </c>
    </row>
    <row r="685" spans="1:45" ht="30" customHeight="1" x14ac:dyDescent="0.3">
      <c r="A685" s="81"/>
      <c r="B685" s="754"/>
      <c r="C685" s="755"/>
      <c r="D685" s="756"/>
      <c r="E685" s="757"/>
      <c r="F685" s="758"/>
      <c r="G685" s="813" t="s">
        <v>809</v>
      </c>
      <c r="H685" s="747">
        <v>96</v>
      </c>
      <c r="I685" s="775" t="s">
        <v>810</v>
      </c>
      <c r="J685" s="814" t="s">
        <v>811</v>
      </c>
      <c r="K685" s="783">
        <v>0</v>
      </c>
      <c r="L685" s="827" t="s">
        <v>812</v>
      </c>
      <c r="M685" s="751">
        <v>0.5</v>
      </c>
      <c r="N685" s="62" t="s">
        <v>46</v>
      </c>
      <c r="O685" s="119">
        <v>0</v>
      </c>
      <c r="P685" s="119">
        <v>0</v>
      </c>
      <c r="Q685" s="119">
        <v>0.7</v>
      </c>
      <c r="R685" s="120">
        <v>1</v>
      </c>
      <c r="S685" s="66">
        <f>SUM(O685:O685)*M685</f>
        <v>0</v>
      </c>
      <c r="T685" s="67">
        <f>SUM(P685:P685)*M685</f>
        <v>0</v>
      </c>
      <c r="U685" s="67">
        <f>SUM(Q685:Q685)*M685</f>
        <v>0.35</v>
      </c>
      <c r="V685" s="67">
        <f>SUM(R685:R685)*M685</f>
        <v>0.5</v>
      </c>
      <c r="W685" s="155">
        <f t="shared" si="326"/>
        <v>0.5</v>
      </c>
      <c r="X685" s="69">
        <f>+S686+S688</f>
        <v>0</v>
      </c>
      <c r="Y685" s="70">
        <f>+T686+T688</f>
        <v>0</v>
      </c>
      <c r="Z685" s="71">
        <f>+U686+U688</f>
        <v>0</v>
      </c>
      <c r="AA685" s="72">
        <f>+V686+V688</f>
        <v>0</v>
      </c>
      <c r="AB685" s="73">
        <f>+AA686+AA688</f>
        <v>0</v>
      </c>
      <c r="AC685" s="105"/>
      <c r="AD685" s="806"/>
      <c r="AE685" s="76"/>
      <c r="AF685" s="77" t="str">
        <f t="shared" ref="AF685" si="359">+IF(P686&gt;P685,"SUPERADA",IF(T686=T685,"EQUILIBRADA",IF(T686&lt;T685,"PARA MEJORAR")))</f>
        <v>EQUILIBRADA</v>
      </c>
      <c r="AG685" s="77" t="str">
        <f>IF(COUNTIF(AF685:AF688,"PARA MEJORAR")&gt;=1,"PARA MEJORAR","BIEN")</f>
        <v>BIEN</v>
      </c>
      <c r="AH685" s="109"/>
      <c r="AI685" s="109"/>
      <c r="AJ685" s="766"/>
      <c r="AK685" s="124"/>
      <c r="AP685" s="126"/>
      <c r="AQ685" s="628"/>
      <c r="AS685" s="80" t="str">
        <f t="shared" si="340"/>
        <v>MAL</v>
      </c>
    </row>
    <row r="686" spans="1:45" ht="30" customHeight="1" thickBot="1" x14ac:dyDescent="0.35">
      <c r="A686" s="81"/>
      <c r="B686" s="754"/>
      <c r="C686" s="755"/>
      <c r="D686" s="756"/>
      <c r="E686" s="757"/>
      <c r="F686" s="758"/>
      <c r="G686" s="818"/>
      <c r="H686" s="760"/>
      <c r="I686" s="776"/>
      <c r="J686" s="819"/>
      <c r="K686" s="776"/>
      <c r="L686" s="828"/>
      <c r="M686" s="764"/>
      <c r="N686" s="93" t="s">
        <v>52</v>
      </c>
      <c r="O686" s="95">
        <v>0</v>
      </c>
      <c r="P686" s="95">
        <v>0</v>
      </c>
      <c r="Q686" s="95">
        <v>0</v>
      </c>
      <c r="R686" s="96">
        <v>0</v>
      </c>
      <c r="S686" s="97">
        <f>SUM(O686:O686)*M685</f>
        <v>0</v>
      </c>
      <c r="T686" s="98">
        <f>SUM(P686:P686)*M685</f>
        <v>0</v>
      </c>
      <c r="U686" s="98">
        <f>SUM(Q686:Q686)*M685</f>
        <v>0</v>
      </c>
      <c r="V686" s="98">
        <f>SUM(R686:R686)*M685</f>
        <v>0</v>
      </c>
      <c r="W686" s="160">
        <f t="shared" si="326"/>
        <v>0</v>
      </c>
      <c r="X686" s="100"/>
      <c r="Y686" s="101"/>
      <c r="Z686" s="102"/>
      <c r="AA686" s="103"/>
      <c r="AB686" s="104"/>
      <c r="AC686" s="105"/>
      <c r="AD686" s="806"/>
      <c r="AE686" s="107"/>
      <c r="AF686" s="108"/>
      <c r="AG686" s="109"/>
      <c r="AH686" s="109"/>
      <c r="AI686" s="109"/>
      <c r="AJ686" s="766"/>
      <c r="AK686" s="124"/>
      <c r="AP686" s="126"/>
      <c r="AQ686" s="628"/>
      <c r="AS686" s="114" t="str">
        <f t="shared" si="340"/>
        <v>OK</v>
      </c>
    </row>
    <row r="687" spans="1:45" ht="30" customHeight="1" x14ac:dyDescent="0.3">
      <c r="A687" s="81"/>
      <c r="B687" s="754"/>
      <c r="C687" s="755"/>
      <c r="D687" s="756"/>
      <c r="E687" s="757"/>
      <c r="F687" s="758"/>
      <c r="G687" s="818"/>
      <c r="H687" s="760"/>
      <c r="I687" s="776"/>
      <c r="J687" s="819"/>
      <c r="K687" s="776"/>
      <c r="L687" s="829" t="s">
        <v>813</v>
      </c>
      <c r="M687" s="768">
        <v>0.5</v>
      </c>
      <c r="N687" s="127" t="s">
        <v>46</v>
      </c>
      <c r="O687" s="184">
        <v>0</v>
      </c>
      <c r="P687" s="184">
        <v>0</v>
      </c>
      <c r="Q687" s="184">
        <v>0.75</v>
      </c>
      <c r="R687" s="185">
        <v>1</v>
      </c>
      <c r="S687" s="128">
        <f>SUM(O687:O687)*M687</f>
        <v>0</v>
      </c>
      <c r="T687" s="129">
        <f>SUM(P687:P687)*M687</f>
        <v>0</v>
      </c>
      <c r="U687" s="129">
        <f>SUM(Q687:Q687)*M687</f>
        <v>0.375</v>
      </c>
      <c r="V687" s="129">
        <f>SUM(R687:R687)*M687</f>
        <v>0.5</v>
      </c>
      <c r="W687" s="186">
        <f t="shared" si="326"/>
        <v>0.5</v>
      </c>
      <c r="X687" s="100"/>
      <c r="Y687" s="101"/>
      <c r="Z687" s="102"/>
      <c r="AA687" s="103"/>
      <c r="AB687" s="104"/>
      <c r="AC687" s="105"/>
      <c r="AD687" s="806"/>
      <c r="AE687" s="76"/>
      <c r="AF687" s="77" t="str">
        <f t="shared" ref="AF687" si="360">+IF(P688&gt;P687,"SUPERADA",IF(T688=T687,"EQUILIBRADA",IF(T688&lt;T687,"PARA MEJORAR")))</f>
        <v>EQUILIBRADA</v>
      </c>
      <c r="AG687" s="109"/>
      <c r="AH687" s="109"/>
      <c r="AI687" s="109"/>
      <c r="AJ687" s="766"/>
      <c r="AK687" s="124"/>
      <c r="AP687" s="126"/>
      <c r="AQ687" s="628"/>
      <c r="AS687" s="80" t="str">
        <f t="shared" si="340"/>
        <v>MAL</v>
      </c>
    </row>
    <row r="688" spans="1:45" ht="30" customHeight="1" thickBot="1" x14ac:dyDescent="0.35">
      <c r="A688" s="81"/>
      <c r="B688" s="754"/>
      <c r="C688" s="755"/>
      <c r="D688" s="756"/>
      <c r="E688" s="757"/>
      <c r="F688" s="758"/>
      <c r="G688" s="823"/>
      <c r="H688" s="770"/>
      <c r="I688" s="781"/>
      <c r="J688" s="824"/>
      <c r="K688" s="781"/>
      <c r="L688" s="830"/>
      <c r="M688" s="774"/>
      <c r="N688" s="137" t="s">
        <v>52</v>
      </c>
      <c r="O688" s="139">
        <v>0</v>
      </c>
      <c r="P688" s="139">
        <v>0</v>
      </c>
      <c r="Q688" s="139">
        <v>0</v>
      </c>
      <c r="R688" s="140">
        <v>0</v>
      </c>
      <c r="S688" s="141">
        <f>SUM(O688:O688)*M687</f>
        <v>0</v>
      </c>
      <c r="T688" s="142">
        <f>SUM(P688:P688)*M687</f>
        <v>0</v>
      </c>
      <c r="U688" s="142">
        <f>SUM(Q688:Q688)*M687</f>
        <v>0</v>
      </c>
      <c r="V688" s="142">
        <f>SUM(R688:R688)*M687</f>
        <v>0</v>
      </c>
      <c r="W688" s="169">
        <f t="shared" si="326"/>
        <v>0</v>
      </c>
      <c r="X688" s="144"/>
      <c r="Y688" s="145"/>
      <c r="Z688" s="146"/>
      <c r="AA688" s="147"/>
      <c r="AB688" s="148"/>
      <c r="AC688" s="105"/>
      <c r="AD688" s="806"/>
      <c r="AE688" s="107"/>
      <c r="AF688" s="108"/>
      <c r="AG688" s="150"/>
      <c r="AH688" s="109"/>
      <c r="AI688" s="109"/>
      <c r="AJ688" s="766"/>
      <c r="AK688" s="124"/>
      <c r="AP688" s="126"/>
      <c r="AQ688" s="628"/>
      <c r="AS688" s="114" t="str">
        <f t="shared" si="340"/>
        <v>OK</v>
      </c>
    </row>
    <row r="689" spans="1:45" ht="30" customHeight="1" x14ac:dyDescent="0.3">
      <c r="A689" s="81"/>
      <c r="B689" s="754"/>
      <c r="C689" s="755"/>
      <c r="D689" s="756"/>
      <c r="E689" s="757"/>
      <c r="F689" s="758"/>
      <c r="G689" s="813" t="s">
        <v>814</v>
      </c>
      <c r="H689" s="747">
        <v>97</v>
      </c>
      <c r="I689" s="775" t="s">
        <v>815</v>
      </c>
      <c r="J689" s="814" t="s">
        <v>816</v>
      </c>
      <c r="K689" s="783" t="s">
        <v>817</v>
      </c>
      <c r="L689" s="827" t="s">
        <v>818</v>
      </c>
      <c r="M689" s="751">
        <v>0.2</v>
      </c>
      <c r="N689" s="62" t="s">
        <v>46</v>
      </c>
      <c r="O689" s="119">
        <v>1</v>
      </c>
      <c r="P689" s="119">
        <v>1</v>
      </c>
      <c r="Q689" s="184">
        <v>1</v>
      </c>
      <c r="R689" s="185">
        <v>1</v>
      </c>
      <c r="S689" s="66">
        <f>SUM(O689:O689)*M689</f>
        <v>0.2</v>
      </c>
      <c r="T689" s="67">
        <f>SUM(P689:P689)*M689</f>
        <v>0.2</v>
      </c>
      <c r="U689" s="67">
        <f>SUM(Q689:Q689)*M689</f>
        <v>0.2</v>
      </c>
      <c r="V689" s="67">
        <f>SUM(R689:R689)*M689</f>
        <v>0.2</v>
      </c>
      <c r="W689" s="155">
        <f t="shared" si="326"/>
        <v>0.2</v>
      </c>
      <c r="X689" s="69">
        <f>+S690+S694+S696+S692</f>
        <v>0.5</v>
      </c>
      <c r="Y689" s="70">
        <f>+T690+T694+T696+T692</f>
        <v>0.8</v>
      </c>
      <c r="Z689" s="71">
        <f>+U690+U694+U696+U692</f>
        <v>0</v>
      </c>
      <c r="AA689" s="72">
        <f>+V690+V694+V696+V692</f>
        <v>0</v>
      </c>
      <c r="AB689" s="73">
        <f>+AA690+AA694+AA696</f>
        <v>0</v>
      </c>
      <c r="AC689" s="105"/>
      <c r="AD689" s="806"/>
      <c r="AE689" s="76"/>
      <c r="AF689" s="77" t="str">
        <f t="shared" ref="AF689" si="361">+IF(P690&gt;P689,"SUPERADA",IF(T690=T689,"EQUILIBRADA",IF(T690&lt;T689,"PARA MEJORAR")))</f>
        <v>EQUILIBRADA</v>
      </c>
      <c r="AG689" s="77" t="str">
        <f>IF(COUNTIF(AF689:AF696,"PARA MEJORAR")&gt;=1,"PARA MEJORAR","BIEN")</f>
        <v>PARA MEJORAR</v>
      </c>
      <c r="AH689" s="109"/>
      <c r="AI689" s="109"/>
      <c r="AJ689" s="766"/>
      <c r="AK689" s="124"/>
      <c r="AP689" s="126"/>
      <c r="AQ689" s="628"/>
      <c r="AS689" s="80" t="str">
        <f t="shared" si="340"/>
        <v>OK</v>
      </c>
    </row>
    <row r="690" spans="1:45" ht="30" customHeight="1" thickBot="1" x14ac:dyDescent="0.35">
      <c r="A690" s="81"/>
      <c r="B690" s="754"/>
      <c r="C690" s="755"/>
      <c r="D690" s="756"/>
      <c r="E690" s="757"/>
      <c r="F690" s="758"/>
      <c r="G690" s="818"/>
      <c r="H690" s="760"/>
      <c r="I690" s="776"/>
      <c r="J690" s="819"/>
      <c r="K690" s="776"/>
      <c r="L690" s="828"/>
      <c r="M690" s="764"/>
      <c r="N690" s="93" t="s">
        <v>52</v>
      </c>
      <c r="O690" s="95">
        <v>1</v>
      </c>
      <c r="P690" s="95">
        <v>1</v>
      </c>
      <c r="Q690" s="95">
        <v>0</v>
      </c>
      <c r="R690" s="96">
        <v>0</v>
      </c>
      <c r="S690" s="97">
        <f>SUM(O690:O690)*M689</f>
        <v>0.2</v>
      </c>
      <c r="T690" s="98">
        <f>SUM(P690:P690)*M689</f>
        <v>0.2</v>
      </c>
      <c r="U690" s="98">
        <f>SUM(Q690:Q690)*M689</f>
        <v>0</v>
      </c>
      <c r="V690" s="98">
        <f>SUM(R690:R690)*M689</f>
        <v>0</v>
      </c>
      <c r="W690" s="160">
        <f t="shared" si="326"/>
        <v>0.2</v>
      </c>
      <c r="X690" s="100"/>
      <c r="Y690" s="101"/>
      <c r="Z690" s="102"/>
      <c r="AA690" s="103"/>
      <c r="AB690" s="104"/>
      <c r="AC690" s="105"/>
      <c r="AD690" s="806"/>
      <c r="AE690" s="107"/>
      <c r="AF690" s="108"/>
      <c r="AG690" s="109"/>
      <c r="AH690" s="109"/>
      <c r="AI690" s="109"/>
      <c r="AJ690" s="766"/>
      <c r="AK690" s="124"/>
      <c r="AP690" s="126"/>
      <c r="AQ690" s="628"/>
      <c r="AS690" s="114" t="str">
        <f t="shared" si="340"/>
        <v>OK</v>
      </c>
    </row>
    <row r="691" spans="1:45" ht="30" customHeight="1" x14ac:dyDescent="0.3">
      <c r="A691" s="81"/>
      <c r="B691" s="754"/>
      <c r="C691" s="755"/>
      <c r="D691" s="756"/>
      <c r="E691" s="757"/>
      <c r="F691" s="758"/>
      <c r="G691" s="818"/>
      <c r="H691" s="760"/>
      <c r="I691" s="776"/>
      <c r="J691" s="819"/>
      <c r="K691" s="776"/>
      <c r="L691" s="829" t="s">
        <v>819</v>
      </c>
      <c r="M691" s="768">
        <v>0.3</v>
      </c>
      <c r="N691" s="127" t="s">
        <v>46</v>
      </c>
      <c r="O691" s="184">
        <v>1</v>
      </c>
      <c r="P691" s="184">
        <v>1</v>
      </c>
      <c r="Q691" s="184">
        <v>1</v>
      </c>
      <c r="R691" s="185">
        <v>1</v>
      </c>
      <c r="S691" s="128">
        <f>SUM(O691:O691)*M691</f>
        <v>0.3</v>
      </c>
      <c r="T691" s="129">
        <f>SUM(P691:P691)*M691</f>
        <v>0.3</v>
      </c>
      <c r="U691" s="129">
        <f>SUM(Q691:Q691)*M691</f>
        <v>0.3</v>
      </c>
      <c r="V691" s="129">
        <f>SUM(R691:R691)*M691</f>
        <v>0.3</v>
      </c>
      <c r="W691" s="186">
        <f>MAX(S691:V691)</f>
        <v>0.3</v>
      </c>
      <c r="X691" s="100"/>
      <c r="Y691" s="101"/>
      <c r="Z691" s="102"/>
      <c r="AA691" s="103"/>
      <c r="AB691" s="104"/>
      <c r="AC691" s="105"/>
      <c r="AD691" s="806"/>
      <c r="AE691" s="76"/>
      <c r="AF691" s="77" t="str">
        <f t="shared" ref="AF691" si="362">+IF(P692&gt;P691,"SUPERADA",IF(T692=T691,"EQUILIBRADA",IF(T692&lt;T691,"PARA MEJORAR")))</f>
        <v>EQUILIBRADA</v>
      </c>
      <c r="AG691" s="109"/>
      <c r="AH691" s="109"/>
      <c r="AI691" s="109"/>
      <c r="AJ691" s="766"/>
      <c r="AK691" s="124"/>
      <c r="AP691" s="126"/>
      <c r="AQ691" s="628"/>
      <c r="AS691" s="80" t="str">
        <f t="shared" si="340"/>
        <v>OK</v>
      </c>
    </row>
    <row r="692" spans="1:45" ht="30" customHeight="1" thickBot="1" x14ac:dyDescent="0.35">
      <c r="A692" s="81"/>
      <c r="B692" s="754"/>
      <c r="C692" s="755"/>
      <c r="D692" s="756"/>
      <c r="E692" s="757"/>
      <c r="F692" s="758"/>
      <c r="G692" s="818"/>
      <c r="H692" s="760"/>
      <c r="I692" s="776"/>
      <c r="J692" s="819"/>
      <c r="K692" s="776"/>
      <c r="L692" s="828"/>
      <c r="M692" s="764"/>
      <c r="N692" s="93" t="s">
        <v>52</v>
      </c>
      <c r="O692" s="95">
        <v>1</v>
      </c>
      <c r="P692" s="95">
        <v>1</v>
      </c>
      <c r="Q692" s="95">
        <v>0</v>
      </c>
      <c r="R692" s="96">
        <v>0</v>
      </c>
      <c r="S692" s="97">
        <f>SUM(O692:O692)*M691</f>
        <v>0.3</v>
      </c>
      <c r="T692" s="98">
        <f>SUM(P692:P692)*M691</f>
        <v>0.3</v>
      </c>
      <c r="U692" s="98">
        <f>SUM(Q692:Q692)*M691</f>
        <v>0</v>
      </c>
      <c r="V692" s="98">
        <f>SUM(R692:R692)*M691</f>
        <v>0</v>
      </c>
      <c r="W692" s="160">
        <f>MAX(S692:V692)</f>
        <v>0.3</v>
      </c>
      <c r="X692" s="100"/>
      <c r="Y692" s="101"/>
      <c r="Z692" s="102"/>
      <c r="AA692" s="103"/>
      <c r="AB692" s="104"/>
      <c r="AC692" s="105"/>
      <c r="AD692" s="806"/>
      <c r="AE692" s="107"/>
      <c r="AF692" s="108"/>
      <c r="AG692" s="109"/>
      <c r="AH692" s="109"/>
      <c r="AI692" s="109"/>
      <c r="AJ692" s="766"/>
      <c r="AK692" s="124"/>
      <c r="AP692" s="126"/>
      <c r="AQ692" s="628"/>
      <c r="AS692" s="114" t="str">
        <f t="shared" si="340"/>
        <v>OK</v>
      </c>
    </row>
    <row r="693" spans="1:45" ht="30" customHeight="1" x14ac:dyDescent="0.3">
      <c r="A693" s="81"/>
      <c r="B693" s="754"/>
      <c r="C693" s="755"/>
      <c r="D693" s="756"/>
      <c r="E693" s="757"/>
      <c r="F693" s="758"/>
      <c r="G693" s="818"/>
      <c r="H693" s="760"/>
      <c r="I693" s="776"/>
      <c r="J693" s="819"/>
      <c r="K693" s="776"/>
      <c r="L693" s="829" t="s">
        <v>820</v>
      </c>
      <c r="M693" s="768">
        <v>0.3</v>
      </c>
      <c r="N693" s="127" t="s">
        <v>46</v>
      </c>
      <c r="O693" s="184">
        <v>0</v>
      </c>
      <c r="P693" s="184">
        <v>1</v>
      </c>
      <c r="Q693" s="184">
        <v>1</v>
      </c>
      <c r="R693" s="185">
        <v>1</v>
      </c>
      <c r="S693" s="128">
        <f>SUM(O693:O693)*M693</f>
        <v>0</v>
      </c>
      <c r="T693" s="129">
        <f>SUM(P693:P693)*M693</f>
        <v>0.3</v>
      </c>
      <c r="U693" s="129">
        <f>SUM(Q693:Q693)*M693</f>
        <v>0.3</v>
      </c>
      <c r="V693" s="129">
        <f>SUM(R693:R693)*M693</f>
        <v>0.3</v>
      </c>
      <c r="W693" s="186">
        <f t="shared" ref="W693:W704" si="363">MAX(S693:V693)</f>
        <v>0.3</v>
      </c>
      <c r="X693" s="100"/>
      <c r="Y693" s="101"/>
      <c r="Z693" s="102"/>
      <c r="AA693" s="103"/>
      <c r="AB693" s="104"/>
      <c r="AC693" s="105"/>
      <c r="AD693" s="806"/>
      <c r="AE693" s="76"/>
      <c r="AF693" s="77" t="str">
        <f t="shared" ref="AF693" si="364">+IF(P694&gt;P693,"SUPERADA",IF(T694=T693,"EQUILIBRADA",IF(T694&lt;T693,"PARA MEJORAR")))</f>
        <v>EQUILIBRADA</v>
      </c>
      <c r="AG693" s="109"/>
      <c r="AH693" s="109"/>
      <c r="AI693" s="109"/>
      <c r="AJ693" s="766"/>
      <c r="AK693" s="124"/>
      <c r="AP693" s="126"/>
      <c r="AQ693" s="628"/>
      <c r="AS693" s="80" t="str">
        <f t="shared" si="340"/>
        <v>OK</v>
      </c>
    </row>
    <row r="694" spans="1:45" ht="30" customHeight="1" thickBot="1" x14ac:dyDescent="0.35">
      <c r="A694" s="81"/>
      <c r="B694" s="754"/>
      <c r="C694" s="755"/>
      <c r="D694" s="756"/>
      <c r="E694" s="757"/>
      <c r="F694" s="758"/>
      <c r="G694" s="818"/>
      <c r="H694" s="760"/>
      <c r="I694" s="776"/>
      <c r="J694" s="819"/>
      <c r="K694" s="776"/>
      <c r="L694" s="828"/>
      <c r="M694" s="764"/>
      <c r="N694" s="93" t="s">
        <v>52</v>
      </c>
      <c r="O694" s="95">
        <v>0</v>
      </c>
      <c r="P694" s="95">
        <v>1</v>
      </c>
      <c r="Q694" s="95">
        <v>0</v>
      </c>
      <c r="R694" s="96">
        <v>0</v>
      </c>
      <c r="S694" s="97">
        <f>SUM(O694:O694)*M693</f>
        <v>0</v>
      </c>
      <c r="T694" s="98">
        <f>SUM(P694:P694)*M693</f>
        <v>0.3</v>
      </c>
      <c r="U694" s="98">
        <f>SUM(Q694:Q694)*M693</f>
        <v>0</v>
      </c>
      <c r="V694" s="98">
        <f>SUM(R694:R694)*M693</f>
        <v>0</v>
      </c>
      <c r="W694" s="160">
        <f t="shared" si="363"/>
        <v>0.3</v>
      </c>
      <c r="X694" s="100"/>
      <c r="Y694" s="101"/>
      <c r="Z694" s="102"/>
      <c r="AA694" s="103"/>
      <c r="AB694" s="104"/>
      <c r="AC694" s="105"/>
      <c r="AD694" s="806"/>
      <c r="AE694" s="107"/>
      <c r="AF694" s="108"/>
      <c r="AG694" s="109"/>
      <c r="AH694" s="109"/>
      <c r="AI694" s="109"/>
      <c r="AJ694" s="766"/>
      <c r="AK694" s="124"/>
      <c r="AP694" s="126"/>
      <c r="AQ694" s="628"/>
      <c r="AS694" s="114" t="str">
        <f t="shared" si="340"/>
        <v>OK</v>
      </c>
    </row>
    <row r="695" spans="1:45" ht="30" customHeight="1" x14ac:dyDescent="0.3">
      <c r="A695" s="81"/>
      <c r="B695" s="754"/>
      <c r="C695" s="755"/>
      <c r="D695" s="756"/>
      <c r="E695" s="757"/>
      <c r="F695" s="758"/>
      <c r="G695" s="818"/>
      <c r="H695" s="760"/>
      <c r="I695" s="776"/>
      <c r="J695" s="819"/>
      <c r="K695" s="776"/>
      <c r="L695" s="829" t="s">
        <v>821</v>
      </c>
      <c r="M695" s="768">
        <v>0.2</v>
      </c>
      <c r="N695" s="127" t="s">
        <v>46</v>
      </c>
      <c r="O695" s="184">
        <v>0</v>
      </c>
      <c r="P695" s="184">
        <v>0.3</v>
      </c>
      <c r="Q695" s="184">
        <v>0.7</v>
      </c>
      <c r="R695" s="185">
        <v>1</v>
      </c>
      <c r="S695" s="128">
        <f>SUM(O695:O695)*M695</f>
        <v>0</v>
      </c>
      <c r="T695" s="129">
        <f>SUM(P695:P695)*M695</f>
        <v>0.06</v>
      </c>
      <c r="U695" s="129">
        <f>SUM(Q695:Q695)*M695</f>
        <v>0.13999999999999999</v>
      </c>
      <c r="V695" s="129">
        <f>SUM(R695:R695)*M695</f>
        <v>0.2</v>
      </c>
      <c r="W695" s="186">
        <f t="shared" si="363"/>
        <v>0.2</v>
      </c>
      <c r="X695" s="100"/>
      <c r="Y695" s="101"/>
      <c r="Z695" s="102"/>
      <c r="AA695" s="103"/>
      <c r="AB695" s="104"/>
      <c r="AC695" s="105"/>
      <c r="AD695" s="806"/>
      <c r="AE695" s="76"/>
      <c r="AF695" s="77" t="str">
        <f t="shared" ref="AF695" si="365">+IF(P696&gt;P695,"SUPERADA",IF(T696=T695,"EQUILIBRADA",IF(T696&lt;T695,"PARA MEJORAR")))</f>
        <v>PARA MEJORAR</v>
      </c>
      <c r="AG695" s="109"/>
      <c r="AH695" s="109"/>
      <c r="AI695" s="109"/>
      <c r="AJ695" s="766"/>
      <c r="AK695" s="124"/>
      <c r="AP695" s="126"/>
      <c r="AQ695" s="628"/>
      <c r="AS695" s="80" t="str">
        <f t="shared" si="340"/>
        <v>MAL</v>
      </c>
    </row>
    <row r="696" spans="1:45" ht="30" customHeight="1" thickBot="1" x14ac:dyDescent="0.35">
      <c r="A696" s="81"/>
      <c r="B696" s="754"/>
      <c r="C696" s="755"/>
      <c r="D696" s="756"/>
      <c r="E696" s="757"/>
      <c r="F696" s="758"/>
      <c r="G696" s="823"/>
      <c r="H696" s="770"/>
      <c r="I696" s="781"/>
      <c r="J696" s="824"/>
      <c r="K696" s="781"/>
      <c r="L696" s="830"/>
      <c r="M696" s="774"/>
      <c r="N696" s="137" t="s">
        <v>52</v>
      </c>
      <c r="O696" s="139">
        <v>0</v>
      </c>
      <c r="P696" s="139">
        <v>0</v>
      </c>
      <c r="Q696" s="139">
        <v>0</v>
      </c>
      <c r="R696" s="140">
        <v>0</v>
      </c>
      <c r="S696" s="141">
        <f>SUM(O696:O696)*M695</f>
        <v>0</v>
      </c>
      <c r="T696" s="142">
        <f>SUM(P696:P696)*M695</f>
        <v>0</v>
      </c>
      <c r="U696" s="142">
        <f>SUM(Q696:Q696)*M695</f>
        <v>0</v>
      </c>
      <c r="V696" s="142">
        <f>SUM(R696:R696)*M695</f>
        <v>0</v>
      </c>
      <c r="W696" s="169">
        <f t="shared" si="363"/>
        <v>0</v>
      </c>
      <c r="X696" s="144"/>
      <c r="Y696" s="145"/>
      <c r="Z696" s="146"/>
      <c r="AA696" s="147"/>
      <c r="AB696" s="148"/>
      <c r="AC696" s="105"/>
      <c r="AD696" s="806"/>
      <c r="AE696" s="107"/>
      <c r="AF696" s="108"/>
      <c r="AG696" s="109"/>
      <c r="AH696" s="109"/>
      <c r="AI696" s="109"/>
      <c r="AJ696" s="766"/>
      <c r="AK696" s="124"/>
      <c r="AP696" s="126"/>
      <c r="AQ696" s="628"/>
      <c r="AS696" s="114" t="str">
        <f t="shared" si="340"/>
        <v>OK</v>
      </c>
    </row>
    <row r="697" spans="1:45" ht="30" customHeight="1" x14ac:dyDescent="0.3">
      <c r="A697" s="81"/>
      <c r="B697" s="754"/>
      <c r="C697" s="755"/>
      <c r="D697" s="756"/>
      <c r="E697" s="757"/>
      <c r="F697" s="758"/>
      <c r="G697" s="813" t="s">
        <v>822</v>
      </c>
      <c r="H697" s="747" t="s">
        <v>823</v>
      </c>
      <c r="I697" s="775" t="s">
        <v>824</v>
      </c>
      <c r="J697" s="814" t="s">
        <v>825</v>
      </c>
      <c r="K697" s="783" t="s">
        <v>826</v>
      </c>
      <c r="L697" s="827" t="s">
        <v>827</v>
      </c>
      <c r="M697" s="751">
        <v>0.2</v>
      </c>
      <c r="N697" s="62" t="s">
        <v>46</v>
      </c>
      <c r="O697" s="119">
        <v>0</v>
      </c>
      <c r="P697" s="119">
        <v>1</v>
      </c>
      <c r="Q697" s="184">
        <v>1</v>
      </c>
      <c r="R697" s="185">
        <v>1</v>
      </c>
      <c r="S697" s="66">
        <f>SUM(O697:O697)*M697</f>
        <v>0</v>
      </c>
      <c r="T697" s="67">
        <f>SUM(P697:P697)*M697</f>
        <v>0.2</v>
      </c>
      <c r="U697" s="67">
        <f>SUM(Q697:Q697)*M697</f>
        <v>0.2</v>
      </c>
      <c r="V697" s="67">
        <f>SUM(R697:R697)*M697</f>
        <v>0.2</v>
      </c>
      <c r="W697" s="155">
        <f t="shared" si="363"/>
        <v>0.2</v>
      </c>
      <c r="X697" s="69">
        <f>+S698+S702+S704+S700</f>
        <v>0</v>
      </c>
      <c r="Y697" s="70">
        <f>+T698+T702+T704+T700</f>
        <v>0.38</v>
      </c>
      <c r="Z697" s="71">
        <f>+U698+U702+U704+U700</f>
        <v>0</v>
      </c>
      <c r="AA697" s="72">
        <f>+V698+V702+V704+V700</f>
        <v>0</v>
      </c>
      <c r="AB697" s="73">
        <f>+AA698+AA702+AA704</f>
        <v>0</v>
      </c>
      <c r="AC697" s="105"/>
      <c r="AD697" s="806"/>
      <c r="AE697" s="76"/>
      <c r="AF697" s="77" t="str">
        <f t="shared" ref="AF697" si="366">+IF(P698&gt;P697,"SUPERADA",IF(T698=T697,"EQUILIBRADA",IF(T698&lt;T697,"PARA MEJORAR")))</f>
        <v>EQUILIBRADA</v>
      </c>
      <c r="AG697" s="77" t="str">
        <f>IF(COUNTIF(AF697:AF704,"PARA MEJORAR")&gt;=1,"PARA MEJORAR","BIEN")</f>
        <v>PARA MEJORAR</v>
      </c>
      <c r="AH697" s="109"/>
      <c r="AI697" s="109"/>
      <c r="AJ697" s="766"/>
      <c r="AK697" s="124"/>
      <c r="AP697" s="126"/>
      <c r="AQ697" s="628"/>
      <c r="AS697" s="80" t="str">
        <f t="shared" si="340"/>
        <v>OK</v>
      </c>
    </row>
    <row r="698" spans="1:45" ht="30" customHeight="1" thickBot="1" x14ac:dyDescent="0.35">
      <c r="A698" s="81"/>
      <c r="B698" s="754"/>
      <c r="C698" s="755"/>
      <c r="D698" s="756"/>
      <c r="E698" s="757"/>
      <c r="F698" s="758"/>
      <c r="G698" s="818"/>
      <c r="H698" s="760"/>
      <c r="I698" s="776"/>
      <c r="J698" s="819"/>
      <c r="K698" s="776"/>
      <c r="L698" s="828"/>
      <c r="M698" s="764"/>
      <c r="N698" s="93" t="s">
        <v>52</v>
      </c>
      <c r="O698" s="95">
        <v>0</v>
      </c>
      <c r="P698" s="95">
        <v>1</v>
      </c>
      <c r="Q698" s="95">
        <v>0</v>
      </c>
      <c r="R698" s="96">
        <v>0</v>
      </c>
      <c r="S698" s="97">
        <f>SUM(O698:O698)*M697</f>
        <v>0</v>
      </c>
      <c r="T698" s="98">
        <f>SUM(P698:P698)*M697</f>
        <v>0.2</v>
      </c>
      <c r="U698" s="98">
        <f>SUM(Q698:Q698)*M697</f>
        <v>0</v>
      </c>
      <c r="V698" s="98">
        <f>SUM(R698:R698)*M697</f>
        <v>0</v>
      </c>
      <c r="W698" s="160">
        <f t="shared" si="363"/>
        <v>0.2</v>
      </c>
      <c r="X698" s="100"/>
      <c r="Y698" s="101"/>
      <c r="Z698" s="102"/>
      <c r="AA698" s="103"/>
      <c r="AB698" s="104"/>
      <c r="AC698" s="105"/>
      <c r="AD698" s="806"/>
      <c r="AE698" s="107"/>
      <c r="AF698" s="108"/>
      <c r="AG698" s="109"/>
      <c r="AH698" s="109"/>
      <c r="AI698" s="109"/>
      <c r="AJ698" s="766"/>
      <c r="AK698" s="124"/>
      <c r="AP698" s="126"/>
      <c r="AQ698" s="628"/>
      <c r="AS698" s="114" t="str">
        <f t="shared" si="340"/>
        <v>OK</v>
      </c>
    </row>
    <row r="699" spans="1:45" ht="30" customHeight="1" x14ac:dyDescent="0.3">
      <c r="A699" s="81"/>
      <c r="B699" s="754"/>
      <c r="C699" s="755"/>
      <c r="D699" s="756"/>
      <c r="E699" s="757"/>
      <c r="F699" s="758"/>
      <c r="G699" s="818"/>
      <c r="H699" s="760"/>
      <c r="I699" s="776"/>
      <c r="J699" s="819"/>
      <c r="K699" s="776"/>
      <c r="L699" s="829" t="s">
        <v>819</v>
      </c>
      <c r="M699" s="768">
        <v>0.3</v>
      </c>
      <c r="N699" s="127" t="s">
        <v>46</v>
      </c>
      <c r="O699" s="184">
        <v>0</v>
      </c>
      <c r="P699" s="184">
        <v>1</v>
      </c>
      <c r="Q699" s="184">
        <v>1</v>
      </c>
      <c r="R699" s="185">
        <v>1</v>
      </c>
      <c r="S699" s="128">
        <f>SUM(O699:O699)*M699</f>
        <v>0</v>
      </c>
      <c r="T699" s="129">
        <f>SUM(P699:P699)*M699</f>
        <v>0.3</v>
      </c>
      <c r="U699" s="129">
        <f>SUM(Q699:Q699)*M699</f>
        <v>0.3</v>
      </c>
      <c r="V699" s="129">
        <f>SUM(R699:R699)*M699</f>
        <v>0.3</v>
      </c>
      <c r="W699" s="186">
        <f t="shared" si="363"/>
        <v>0.3</v>
      </c>
      <c r="X699" s="100"/>
      <c r="Y699" s="101"/>
      <c r="Z699" s="102"/>
      <c r="AA699" s="103"/>
      <c r="AB699" s="104"/>
      <c r="AC699" s="105"/>
      <c r="AD699" s="806"/>
      <c r="AE699" s="76"/>
      <c r="AF699" s="77" t="str">
        <f t="shared" ref="AF699" si="367">+IF(P700&gt;P699,"SUPERADA",IF(T700=T699,"EQUILIBRADA",IF(T700&lt;T699,"PARA MEJORAR")))</f>
        <v>PARA MEJORAR</v>
      </c>
      <c r="AG699" s="109"/>
      <c r="AH699" s="109"/>
      <c r="AI699" s="109"/>
      <c r="AJ699" s="766"/>
      <c r="AK699" s="124"/>
      <c r="AP699" s="126"/>
      <c r="AQ699" s="628"/>
      <c r="AS699" s="80" t="str">
        <f t="shared" si="340"/>
        <v>OK</v>
      </c>
    </row>
    <row r="700" spans="1:45" ht="30" customHeight="1" thickBot="1" x14ac:dyDescent="0.35">
      <c r="A700" s="81"/>
      <c r="B700" s="754"/>
      <c r="C700" s="755"/>
      <c r="D700" s="756"/>
      <c r="E700" s="757"/>
      <c r="F700" s="758"/>
      <c r="G700" s="818"/>
      <c r="H700" s="760"/>
      <c r="I700" s="776"/>
      <c r="J700" s="819"/>
      <c r="K700" s="776"/>
      <c r="L700" s="828"/>
      <c r="M700" s="764"/>
      <c r="N700" s="93" t="s">
        <v>52</v>
      </c>
      <c r="O700" s="95">
        <v>0</v>
      </c>
      <c r="P700" s="95">
        <v>0.6</v>
      </c>
      <c r="Q700" s="95">
        <v>0</v>
      </c>
      <c r="R700" s="96">
        <v>0</v>
      </c>
      <c r="S700" s="97">
        <f>SUM(O700:O700)*M699</f>
        <v>0</v>
      </c>
      <c r="T700" s="98">
        <f>SUM(P700:P700)*M699</f>
        <v>0.18</v>
      </c>
      <c r="U700" s="98">
        <f>SUM(Q700:Q700)*M699</f>
        <v>0</v>
      </c>
      <c r="V700" s="98">
        <f>SUM(R700:R700)*M699</f>
        <v>0</v>
      </c>
      <c r="W700" s="160">
        <f t="shared" si="363"/>
        <v>0.18</v>
      </c>
      <c r="X700" s="100"/>
      <c r="Y700" s="101"/>
      <c r="Z700" s="102"/>
      <c r="AA700" s="103"/>
      <c r="AB700" s="104"/>
      <c r="AC700" s="105"/>
      <c r="AD700" s="806"/>
      <c r="AE700" s="107"/>
      <c r="AF700" s="108"/>
      <c r="AG700" s="109"/>
      <c r="AH700" s="109"/>
      <c r="AI700" s="109"/>
      <c r="AJ700" s="766"/>
      <c r="AK700" s="124"/>
      <c r="AP700" s="126"/>
      <c r="AQ700" s="628"/>
      <c r="AS700" s="114" t="str">
        <f t="shared" si="340"/>
        <v>OK</v>
      </c>
    </row>
    <row r="701" spans="1:45" ht="30" customHeight="1" x14ac:dyDescent="0.3">
      <c r="A701" s="81"/>
      <c r="B701" s="754"/>
      <c r="C701" s="755"/>
      <c r="D701" s="756"/>
      <c r="E701" s="757"/>
      <c r="F701" s="758"/>
      <c r="G701" s="818"/>
      <c r="H701" s="760"/>
      <c r="I701" s="776"/>
      <c r="J701" s="819"/>
      <c r="K701" s="776"/>
      <c r="L701" s="829" t="s">
        <v>828</v>
      </c>
      <c r="M701" s="768">
        <v>0.3</v>
      </c>
      <c r="N701" s="127" t="s">
        <v>46</v>
      </c>
      <c r="O701" s="184">
        <v>0</v>
      </c>
      <c r="P701" s="184">
        <v>1</v>
      </c>
      <c r="Q701" s="184">
        <v>1</v>
      </c>
      <c r="R701" s="185">
        <v>1</v>
      </c>
      <c r="S701" s="128">
        <f>SUM(O701:O701)*M701</f>
        <v>0</v>
      </c>
      <c r="T701" s="129">
        <f>SUM(P701:P701)*M701</f>
        <v>0.3</v>
      </c>
      <c r="U701" s="129">
        <f>SUM(Q701:Q701)*M701</f>
        <v>0.3</v>
      </c>
      <c r="V701" s="129">
        <f>SUM(R701:R701)*M701</f>
        <v>0.3</v>
      </c>
      <c r="W701" s="186">
        <f t="shared" si="363"/>
        <v>0.3</v>
      </c>
      <c r="X701" s="100"/>
      <c r="Y701" s="101"/>
      <c r="Z701" s="102"/>
      <c r="AA701" s="103"/>
      <c r="AB701" s="104"/>
      <c r="AC701" s="105"/>
      <c r="AD701" s="806"/>
      <c r="AE701" s="76"/>
      <c r="AF701" s="77" t="str">
        <f t="shared" ref="AF701" si="368">+IF(P702&gt;P701,"SUPERADA",IF(T702=T701,"EQUILIBRADA",IF(T702&lt;T701,"PARA MEJORAR")))</f>
        <v>PARA MEJORAR</v>
      </c>
      <c r="AG701" s="109"/>
      <c r="AH701" s="109"/>
      <c r="AI701" s="109"/>
      <c r="AJ701" s="766"/>
      <c r="AK701" s="124"/>
      <c r="AP701" s="126"/>
      <c r="AQ701" s="628"/>
      <c r="AS701" s="80" t="str">
        <f t="shared" si="340"/>
        <v>OK</v>
      </c>
    </row>
    <row r="702" spans="1:45" ht="30" customHeight="1" thickBot="1" x14ac:dyDescent="0.35">
      <c r="A702" s="81"/>
      <c r="B702" s="754"/>
      <c r="C702" s="755"/>
      <c r="D702" s="756"/>
      <c r="E702" s="757"/>
      <c r="F702" s="758"/>
      <c r="G702" s="818"/>
      <c r="H702" s="760"/>
      <c r="I702" s="776"/>
      <c r="J702" s="819"/>
      <c r="K702" s="776"/>
      <c r="L702" s="828"/>
      <c r="M702" s="764"/>
      <c r="N702" s="93" t="s">
        <v>52</v>
      </c>
      <c r="O702" s="95">
        <v>0</v>
      </c>
      <c r="P702" s="95">
        <v>0</v>
      </c>
      <c r="Q702" s="95">
        <v>0</v>
      </c>
      <c r="R702" s="96">
        <v>0</v>
      </c>
      <c r="S702" s="97">
        <f>SUM(O702:O702)*M701</f>
        <v>0</v>
      </c>
      <c r="T702" s="98">
        <f>SUM(P702:P702)*M701</f>
        <v>0</v>
      </c>
      <c r="U702" s="98">
        <f>SUM(Q702:Q702)*M701</f>
        <v>0</v>
      </c>
      <c r="V702" s="98">
        <f>SUM(R702:R702)*M701</f>
        <v>0</v>
      </c>
      <c r="W702" s="160">
        <f t="shared" si="363"/>
        <v>0</v>
      </c>
      <c r="X702" s="100"/>
      <c r="Y702" s="101"/>
      <c r="Z702" s="102"/>
      <c r="AA702" s="103"/>
      <c r="AB702" s="104"/>
      <c r="AC702" s="105"/>
      <c r="AD702" s="806"/>
      <c r="AE702" s="107"/>
      <c r="AF702" s="108"/>
      <c r="AG702" s="109"/>
      <c r="AH702" s="109"/>
      <c r="AI702" s="109"/>
      <c r="AJ702" s="766"/>
      <c r="AK702" s="124"/>
      <c r="AP702" s="126"/>
      <c r="AQ702" s="628"/>
      <c r="AS702" s="114" t="str">
        <f t="shared" si="340"/>
        <v>OK</v>
      </c>
    </row>
    <row r="703" spans="1:45" ht="30" customHeight="1" x14ac:dyDescent="0.3">
      <c r="A703" s="81"/>
      <c r="B703" s="754"/>
      <c r="C703" s="755"/>
      <c r="D703" s="756"/>
      <c r="E703" s="757"/>
      <c r="F703" s="758"/>
      <c r="G703" s="818"/>
      <c r="H703" s="760"/>
      <c r="I703" s="776"/>
      <c r="J703" s="819"/>
      <c r="K703" s="776"/>
      <c r="L703" s="829" t="s">
        <v>829</v>
      </c>
      <c r="M703" s="768">
        <v>0.2</v>
      </c>
      <c r="N703" s="127" t="s">
        <v>46</v>
      </c>
      <c r="O703" s="184">
        <v>0</v>
      </c>
      <c r="P703" s="184">
        <v>1</v>
      </c>
      <c r="Q703" s="184">
        <v>1</v>
      </c>
      <c r="R703" s="185">
        <v>1</v>
      </c>
      <c r="S703" s="128">
        <f>SUM(O703:O703)*M703</f>
        <v>0</v>
      </c>
      <c r="T703" s="129">
        <f>SUM(P703:P703)*M703</f>
        <v>0.2</v>
      </c>
      <c r="U703" s="129">
        <f>SUM(Q703:Q703)*M703</f>
        <v>0.2</v>
      </c>
      <c r="V703" s="129">
        <f>SUM(R703:R703)*M703</f>
        <v>0.2</v>
      </c>
      <c r="W703" s="186">
        <f t="shared" si="363"/>
        <v>0.2</v>
      </c>
      <c r="X703" s="100"/>
      <c r="Y703" s="101"/>
      <c r="Z703" s="102"/>
      <c r="AA703" s="103"/>
      <c r="AB703" s="104"/>
      <c r="AC703" s="105"/>
      <c r="AD703" s="806"/>
      <c r="AE703" s="76"/>
      <c r="AF703" s="77" t="str">
        <f t="shared" ref="AF703" si="369">+IF(P704&gt;P703,"SUPERADA",IF(T704=T703,"EQUILIBRADA",IF(T704&lt;T703,"PARA MEJORAR")))</f>
        <v>PARA MEJORAR</v>
      </c>
      <c r="AG703" s="109"/>
      <c r="AH703" s="109"/>
      <c r="AI703" s="109"/>
      <c r="AJ703" s="766"/>
      <c r="AK703" s="124"/>
      <c r="AP703" s="126"/>
      <c r="AQ703" s="628"/>
      <c r="AS703" s="80" t="str">
        <f t="shared" si="340"/>
        <v>OK</v>
      </c>
    </row>
    <row r="704" spans="1:45" ht="30" customHeight="1" thickBot="1" x14ac:dyDescent="0.35">
      <c r="A704" s="81"/>
      <c r="B704" s="754"/>
      <c r="C704" s="777"/>
      <c r="D704" s="778"/>
      <c r="E704" s="779"/>
      <c r="F704" s="780"/>
      <c r="G704" s="823"/>
      <c r="H704" s="770"/>
      <c r="I704" s="781"/>
      <c r="J704" s="824"/>
      <c r="K704" s="781"/>
      <c r="L704" s="830"/>
      <c r="M704" s="774"/>
      <c r="N704" s="137" t="s">
        <v>52</v>
      </c>
      <c r="O704" s="139">
        <v>0</v>
      </c>
      <c r="P704" s="139">
        <v>0</v>
      </c>
      <c r="Q704" s="139">
        <v>0</v>
      </c>
      <c r="R704" s="140">
        <v>0</v>
      </c>
      <c r="S704" s="141">
        <f>SUM(O704:O704)*M703</f>
        <v>0</v>
      </c>
      <c r="T704" s="142">
        <f>SUM(P704:P704)*M703</f>
        <v>0</v>
      </c>
      <c r="U704" s="142">
        <f>SUM(Q704:Q704)*M703</f>
        <v>0</v>
      </c>
      <c r="V704" s="142">
        <f>SUM(R704:R704)*M703</f>
        <v>0</v>
      </c>
      <c r="W704" s="169">
        <f t="shared" si="363"/>
        <v>0</v>
      </c>
      <c r="X704" s="144"/>
      <c r="Y704" s="145"/>
      <c r="Z704" s="146"/>
      <c r="AA704" s="147"/>
      <c r="AB704" s="148"/>
      <c r="AC704" s="105"/>
      <c r="AD704" s="831"/>
      <c r="AE704" s="107"/>
      <c r="AF704" s="108"/>
      <c r="AG704" s="150"/>
      <c r="AH704" s="150"/>
      <c r="AI704" s="109"/>
      <c r="AJ704" s="766"/>
      <c r="AK704" s="124"/>
      <c r="AP704" s="126"/>
      <c r="AQ704" s="628"/>
      <c r="AS704" s="114" t="str">
        <f t="shared" si="340"/>
        <v>OK</v>
      </c>
    </row>
    <row r="705" spans="1:45" ht="30" customHeight="1" x14ac:dyDescent="0.3">
      <c r="A705" s="81"/>
      <c r="B705" s="754"/>
      <c r="C705" s="742">
        <v>53</v>
      </c>
      <c r="D705" s="743" t="s">
        <v>830</v>
      </c>
      <c r="E705" s="744">
        <v>57</v>
      </c>
      <c r="F705" s="745" t="s">
        <v>831</v>
      </c>
      <c r="G705" s="782" t="s">
        <v>832</v>
      </c>
      <c r="H705" s="747">
        <v>98</v>
      </c>
      <c r="I705" s="775" t="s">
        <v>833</v>
      </c>
      <c r="J705" s="775" t="s">
        <v>834</v>
      </c>
      <c r="K705" s="783" t="s">
        <v>835</v>
      </c>
      <c r="L705" s="750" t="s">
        <v>836</v>
      </c>
      <c r="M705" s="751">
        <v>0.125</v>
      </c>
      <c r="N705" s="62" t="s">
        <v>46</v>
      </c>
      <c r="O705" s="119">
        <v>1</v>
      </c>
      <c r="P705" s="119">
        <v>1</v>
      </c>
      <c r="Q705" s="119">
        <v>0.75</v>
      </c>
      <c r="R705" s="120">
        <v>1</v>
      </c>
      <c r="S705" s="66">
        <f>SUM(O705:O705)*M705</f>
        <v>0.125</v>
      </c>
      <c r="T705" s="67">
        <f>SUM(P705:P705)*M705</f>
        <v>0.125</v>
      </c>
      <c r="U705" s="67">
        <f>SUM(Q705:Q705)*M705</f>
        <v>9.375E-2</v>
      </c>
      <c r="V705" s="67">
        <f>SUM(R705:R705)*M705</f>
        <v>0.125</v>
      </c>
      <c r="W705" s="155">
        <f t="shared" si="326"/>
        <v>0.125</v>
      </c>
      <c r="X705" s="69">
        <f>+S706+S708+S710+S712+S714+S716+S718+S720</f>
        <v>0.125</v>
      </c>
      <c r="Y705" s="70">
        <f>+T706+T708+T710+T712+T714+T716+T718+T720</f>
        <v>0.125</v>
      </c>
      <c r="Z705" s="71">
        <f>+U706+U708+U710+U712+U714+U716+U718+U720</f>
        <v>0</v>
      </c>
      <c r="AA705" s="72">
        <f>+V706+V708+V710+V712+V714+V716+V718+V720</f>
        <v>0</v>
      </c>
      <c r="AB705" s="73">
        <f>+AA706+AA708+AA710+AA712+AA714+AA716+AA718+AA720</f>
        <v>0</v>
      </c>
      <c r="AC705" s="105"/>
      <c r="AD705" s="805" t="s">
        <v>121</v>
      </c>
      <c r="AE705" s="76"/>
      <c r="AF705" s="77" t="str">
        <f t="shared" ref="AF705" si="370">+IF(P706&gt;P705,"SUPERADA",IF(T706=T705,"EQUILIBRADA",IF(T706&lt;T705,"PARA MEJORAR")))</f>
        <v>PARA MEJORAR</v>
      </c>
      <c r="AG705" s="77" t="str">
        <f>IF(COUNTIF(AF705:AF720,"PARA MEJORAR")&gt;=1,"PARA MEJORAR","BIEN")</f>
        <v>PARA MEJORAR</v>
      </c>
      <c r="AH705" s="77" t="str">
        <f>IF(COUNTIF(AG705:AG720,"PARA MEJORAR")&gt;=1,"PARA MEJORAR","BIEN")</f>
        <v>PARA MEJORAR</v>
      </c>
      <c r="AI705" s="109"/>
      <c r="AJ705" s="766"/>
      <c r="AK705" s="204"/>
      <c r="AL705" s="205"/>
      <c r="AM705" s="205"/>
      <c r="AN705" s="205"/>
      <c r="AO705" s="205"/>
      <c r="AP705" s="206"/>
      <c r="AQ705" s="73"/>
      <c r="AS705" s="80" t="str">
        <f t="shared" si="340"/>
        <v>OK</v>
      </c>
    </row>
    <row r="706" spans="1:45" ht="30" customHeight="1" thickBot="1" x14ac:dyDescent="0.35">
      <c r="A706" s="81"/>
      <c r="B706" s="754"/>
      <c r="C706" s="755"/>
      <c r="D706" s="756"/>
      <c r="E706" s="757"/>
      <c r="F706" s="758"/>
      <c r="G706" s="784"/>
      <c r="H706" s="760"/>
      <c r="I706" s="776"/>
      <c r="J706" s="776"/>
      <c r="K706" s="776"/>
      <c r="L706" s="763"/>
      <c r="M706" s="764"/>
      <c r="N706" s="93" t="s">
        <v>52</v>
      </c>
      <c r="O706" s="95">
        <v>0</v>
      </c>
      <c r="P706" s="95">
        <v>0</v>
      </c>
      <c r="Q706" s="95">
        <v>0</v>
      </c>
      <c r="R706" s="96">
        <v>0</v>
      </c>
      <c r="S706" s="97">
        <f>SUM(O706:O706)*M705</f>
        <v>0</v>
      </c>
      <c r="T706" s="98">
        <f>SUM(P706:P706)*M705</f>
        <v>0</v>
      </c>
      <c r="U706" s="98">
        <f>SUM(Q706:Q706)*M705</f>
        <v>0</v>
      </c>
      <c r="V706" s="98">
        <f>SUM(R706:R706)*M705</f>
        <v>0</v>
      </c>
      <c r="W706" s="160">
        <f t="shared" si="326"/>
        <v>0</v>
      </c>
      <c r="X706" s="100"/>
      <c r="Y706" s="101"/>
      <c r="Z706" s="102"/>
      <c r="AA706" s="103"/>
      <c r="AB706" s="104"/>
      <c r="AC706" s="105"/>
      <c r="AD706" s="806"/>
      <c r="AE706" s="107"/>
      <c r="AF706" s="108"/>
      <c r="AG706" s="109"/>
      <c r="AH706" s="109"/>
      <c r="AI706" s="109"/>
      <c r="AJ706" s="766"/>
      <c r="AK706" s="124"/>
      <c r="AP706" s="126"/>
      <c r="AQ706" s="104"/>
      <c r="AS706" s="114" t="str">
        <f t="shared" si="340"/>
        <v>OK</v>
      </c>
    </row>
    <row r="707" spans="1:45" ht="30" customHeight="1" x14ac:dyDescent="0.3">
      <c r="A707" s="81"/>
      <c r="B707" s="754"/>
      <c r="C707" s="755"/>
      <c r="D707" s="756"/>
      <c r="E707" s="757"/>
      <c r="F707" s="758"/>
      <c r="G707" s="784"/>
      <c r="H707" s="760"/>
      <c r="I707" s="776"/>
      <c r="J707" s="776"/>
      <c r="K707" s="776"/>
      <c r="L707" s="767" t="s">
        <v>837</v>
      </c>
      <c r="M707" s="768">
        <v>0.125</v>
      </c>
      <c r="N707" s="127" t="s">
        <v>46</v>
      </c>
      <c r="O707" s="184">
        <v>1</v>
      </c>
      <c r="P707" s="184">
        <v>1</v>
      </c>
      <c r="Q707" s="184">
        <v>0.75</v>
      </c>
      <c r="R707" s="185">
        <v>1</v>
      </c>
      <c r="S707" s="128">
        <f>SUM(O707:O707)*M707</f>
        <v>0.125</v>
      </c>
      <c r="T707" s="129">
        <f>SUM(P707:P707)*M707</f>
        <v>0.125</v>
      </c>
      <c r="U707" s="129">
        <f>SUM(Q707:Q707)*M707</f>
        <v>9.375E-2</v>
      </c>
      <c r="V707" s="129">
        <f>SUM(R707:R707)*M707</f>
        <v>0.125</v>
      </c>
      <c r="W707" s="186">
        <f t="shared" si="326"/>
        <v>0.125</v>
      </c>
      <c r="X707" s="100"/>
      <c r="Y707" s="101"/>
      <c r="Z707" s="102"/>
      <c r="AA707" s="103"/>
      <c r="AB707" s="104"/>
      <c r="AC707" s="105"/>
      <c r="AD707" s="806"/>
      <c r="AE707" s="76"/>
      <c r="AF707" s="77" t="str">
        <f t="shared" ref="AF707" si="371">+IF(P708&gt;P707,"SUPERADA",IF(T708=T707,"EQUILIBRADA",IF(T708&lt;T707,"PARA MEJORAR")))</f>
        <v>EQUILIBRADA</v>
      </c>
      <c r="AG707" s="109"/>
      <c r="AH707" s="109"/>
      <c r="AI707" s="109"/>
      <c r="AJ707" s="766"/>
      <c r="AK707" s="124"/>
      <c r="AP707" s="126"/>
      <c r="AQ707" s="104"/>
      <c r="AS707" s="80" t="str">
        <f t="shared" si="340"/>
        <v>OK</v>
      </c>
    </row>
    <row r="708" spans="1:45" ht="30" customHeight="1" thickBot="1" x14ac:dyDescent="0.35">
      <c r="A708" s="81"/>
      <c r="B708" s="754"/>
      <c r="C708" s="755"/>
      <c r="D708" s="756"/>
      <c r="E708" s="757"/>
      <c r="F708" s="758"/>
      <c r="G708" s="784"/>
      <c r="H708" s="760"/>
      <c r="I708" s="776"/>
      <c r="J708" s="776"/>
      <c r="K708" s="776"/>
      <c r="L708" s="763"/>
      <c r="M708" s="764"/>
      <c r="N708" s="93" t="s">
        <v>52</v>
      </c>
      <c r="O708" s="95">
        <v>1</v>
      </c>
      <c r="P708" s="95">
        <v>1</v>
      </c>
      <c r="Q708" s="95">
        <v>0</v>
      </c>
      <c r="R708" s="96">
        <v>0</v>
      </c>
      <c r="S708" s="97">
        <f>SUM(O708:O708)*M707</f>
        <v>0.125</v>
      </c>
      <c r="T708" s="98">
        <f>SUM(P708:P708)*M707</f>
        <v>0.125</v>
      </c>
      <c r="U708" s="98">
        <f>SUM(Q708:Q708)*M707</f>
        <v>0</v>
      </c>
      <c r="V708" s="98">
        <f>SUM(R708:R708)*M707</f>
        <v>0</v>
      </c>
      <c r="W708" s="160">
        <f t="shared" si="326"/>
        <v>0.125</v>
      </c>
      <c r="X708" s="100"/>
      <c r="Y708" s="101"/>
      <c r="Z708" s="102"/>
      <c r="AA708" s="103"/>
      <c r="AB708" s="104"/>
      <c r="AC708" s="105"/>
      <c r="AD708" s="806"/>
      <c r="AE708" s="107"/>
      <c r="AF708" s="108"/>
      <c r="AG708" s="109"/>
      <c r="AH708" s="109"/>
      <c r="AI708" s="109"/>
      <c r="AJ708" s="766"/>
      <c r="AK708" s="124"/>
      <c r="AP708" s="126"/>
      <c r="AQ708" s="104"/>
      <c r="AS708" s="114" t="str">
        <f t="shared" si="340"/>
        <v>OK</v>
      </c>
    </row>
    <row r="709" spans="1:45" ht="30" customHeight="1" x14ac:dyDescent="0.3">
      <c r="A709" s="81"/>
      <c r="B709" s="754"/>
      <c r="C709" s="755"/>
      <c r="D709" s="756"/>
      <c r="E709" s="757"/>
      <c r="F709" s="758"/>
      <c r="G709" s="784"/>
      <c r="H709" s="760"/>
      <c r="I709" s="776"/>
      <c r="J709" s="776"/>
      <c r="K709" s="776"/>
      <c r="L709" s="767" t="s">
        <v>838</v>
      </c>
      <c r="M709" s="768">
        <v>0.125</v>
      </c>
      <c r="N709" s="127" t="s">
        <v>46</v>
      </c>
      <c r="O709" s="184">
        <v>0</v>
      </c>
      <c r="P709" s="184">
        <v>0</v>
      </c>
      <c r="Q709" s="184">
        <v>0.75</v>
      </c>
      <c r="R709" s="185">
        <v>1</v>
      </c>
      <c r="S709" s="128">
        <f>SUM(O709:O709)*M709</f>
        <v>0</v>
      </c>
      <c r="T709" s="129">
        <f>SUM(P709:P709)*M709</f>
        <v>0</v>
      </c>
      <c r="U709" s="129">
        <f>SUM(Q709:Q709)*M709</f>
        <v>9.375E-2</v>
      </c>
      <c r="V709" s="129">
        <f>SUM(R709:R709)*M709</f>
        <v>0.125</v>
      </c>
      <c r="W709" s="186">
        <f t="shared" si="326"/>
        <v>0.125</v>
      </c>
      <c r="X709" s="100"/>
      <c r="Y709" s="101"/>
      <c r="Z709" s="102"/>
      <c r="AA709" s="103"/>
      <c r="AB709" s="104"/>
      <c r="AC709" s="105"/>
      <c r="AD709" s="806"/>
      <c r="AE709" s="76"/>
      <c r="AF709" s="77" t="str">
        <f t="shared" ref="AF709" si="372">+IF(P710&gt;P709,"SUPERADA",IF(T710=T709,"EQUILIBRADA",IF(T710&lt;T709,"PARA MEJORAR")))</f>
        <v>EQUILIBRADA</v>
      </c>
      <c r="AG709" s="109"/>
      <c r="AH709" s="109"/>
      <c r="AI709" s="109"/>
      <c r="AJ709" s="766"/>
      <c r="AK709" s="124"/>
      <c r="AP709" s="126"/>
      <c r="AQ709" s="104"/>
      <c r="AS709" s="80" t="str">
        <f t="shared" si="340"/>
        <v>MAL</v>
      </c>
    </row>
    <row r="710" spans="1:45" ht="30" customHeight="1" thickBot="1" x14ac:dyDescent="0.35">
      <c r="A710" s="81"/>
      <c r="B710" s="754"/>
      <c r="C710" s="755"/>
      <c r="D710" s="756"/>
      <c r="E710" s="757"/>
      <c r="F710" s="758"/>
      <c r="G710" s="784"/>
      <c r="H710" s="760"/>
      <c r="I710" s="776"/>
      <c r="J710" s="776"/>
      <c r="K710" s="776"/>
      <c r="L710" s="763"/>
      <c r="M710" s="764"/>
      <c r="N710" s="93" t="s">
        <v>52</v>
      </c>
      <c r="O710" s="95">
        <v>0</v>
      </c>
      <c r="P710" s="95">
        <v>0</v>
      </c>
      <c r="Q710" s="95">
        <v>0</v>
      </c>
      <c r="R710" s="96">
        <v>0</v>
      </c>
      <c r="S710" s="97">
        <f>SUM(O710:O710)*M709</f>
        <v>0</v>
      </c>
      <c r="T710" s="98">
        <f>SUM(P710:P710)*M709</f>
        <v>0</v>
      </c>
      <c r="U710" s="98">
        <f>SUM(Q710:Q710)*M709</f>
        <v>0</v>
      </c>
      <c r="V710" s="98">
        <f>SUM(R710:R710)*M709</f>
        <v>0</v>
      </c>
      <c r="W710" s="160">
        <f t="shared" si="326"/>
        <v>0</v>
      </c>
      <c r="X710" s="100"/>
      <c r="Y710" s="101"/>
      <c r="Z710" s="102"/>
      <c r="AA710" s="103"/>
      <c r="AB710" s="104"/>
      <c r="AC710" s="105"/>
      <c r="AD710" s="806"/>
      <c r="AE710" s="107"/>
      <c r="AF710" s="108"/>
      <c r="AG710" s="109"/>
      <c r="AH710" s="109"/>
      <c r="AI710" s="109"/>
      <c r="AJ710" s="766"/>
      <c r="AK710" s="124"/>
      <c r="AP710" s="126"/>
      <c r="AQ710" s="104"/>
      <c r="AS710" s="114" t="str">
        <f t="shared" si="340"/>
        <v>OK</v>
      </c>
    </row>
    <row r="711" spans="1:45" ht="30" customHeight="1" x14ac:dyDescent="0.3">
      <c r="A711" s="81"/>
      <c r="B711" s="754"/>
      <c r="C711" s="755"/>
      <c r="D711" s="756"/>
      <c r="E711" s="757"/>
      <c r="F711" s="758"/>
      <c r="G711" s="784"/>
      <c r="H711" s="760"/>
      <c r="I711" s="776"/>
      <c r="J711" s="776"/>
      <c r="K711" s="776"/>
      <c r="L711" s="767" t="s">
        <v>839</v>
      </c>
      <c r="M711" s="768">
        <v>0.125</v>
      </c>
      <c r="N711" s="127" t="s">
        <v>46</v>
      </c>
      <c r="O711" s="184">
        <v>0</v>
      </c>
      <c r="P711" s="184">
        <v>0</v>
      </c>
      <c r="Q711" s="184">
        <v>0.75</v>
      </c>
      <c r="R711" s="185">
        <v>1</v>
      </c>
      <c r="S711" s="128">
        <f>SUM(O711:O711)*M711</f>
        <v>0</v>
      </c>
      <c r="T711" s="129">
        <f>SUM(P711:P711)*M711</f>
        <v>0</v>
      </c>
      <c r="U711" s="129">
        <f>SUM(Q711:Q711)*M711</f>
        <v>9.375E-2</v>
      </c>
      <c r="V711" s="129">
        <f>SUM(R711:R711)*M711</f>
        <v>0.125</v>
      </c>
      <c r="W711" s="186">
        <f t="shared" si="326"/>
        <v>0.125</v>
      </c>
      <c r="X711" s="100"/>
      <c r="Y711" s="101"/>
      <c r="Z711" s="102"/>
      <c r="AA711" s="103"/>
      <c r="AB711" s="104"/>
      <c r="AC711" s="105"/>
      <c r="AD711" s="806"/>
      <c r="AE711" s="76"/>
      <c r="AF711" s="77" t="str">
        <f t="shared" ref="AF711" si="373">+IF(P712&gt;P711,"SUPERADA",IF(T712=T711,"EQUILIBRADA",IF(T712&lt;T711,"PARA MEJORAR")))</f>
        <v>EQUILIBRADA</v>
      </c>
      <c r="AG711" s="109"/>
      <c r="AH711" s="109"/>
      <c r="AI711" s="109"/>
      <c r="AJ711" s="766"/>
      <c r="AK711" s="124"/>
      <c r="AP711" s="126"/>
      <c r="AQ711" s="104"/>
      <c r="AS711" s="80" t="str">
        <f t="shared" si="340"/>
        <v>MAL</v>
      </c>
    </row>
    <row r="712" spans="1:45" ht="30" customHeight="1" thickBot="1" x14ac:dyDescent="0.35">
      <c r="A712" s="81"/>
      <c r="B712" s="754"/>
      <c r="C712" s="755"/>
      <c r="D712" s="756"/>
      <c r="E712" s="757"/>
      <c r="F712" s="758"/>
      <c r="G712" s="784"/>
      <c r="H712" s="760"/>
      <c r="I712" s="776"/>
      <c r="J712" s="776"/>
      <c r="K712" s="776"/>
      <c r="L712" s="763"/>
      <c r="M712" s="764"/>
      <c r="N712" s="93" t="s">
        <v>52</v>
      </c>
      <c r="O712" s="95">
        <v>0</v>
      </c>
      <c r="P712" s="95">
        <v>0</v>
      </c>
      <c r="Q712" s="95">
        <v>0</v>
      </c>
      <c r="R712" s="96">
        <v>0</v>
      </c>
      <c r="S712" s="97">
        <f>SUM(O712:O712)*M711</f>
        <v>0</v>
      </c>
      <c r="T712" s="98">
        <f>SUM(P712:P712)*M711</f>
        <v>0</v>
      </c>
      <c r="U712" s="98">
        <f>SUM(Q712:Q712)*M711</f>
        <v>0</v>
      </c>
      <c r="V712" s="98">
        <f>SUM(R712:R712)*M711</f>
        <v>0</v>
      </c>
      <c r="W712" s="160">
        <f t="shared" si="326"/>
        <v>0</v>
      </c>
      <c r="X712" s="100"/>
      <c r="Y712" s="101"/>
      <c r="Z712" s="102"/>
      <c r="AA712" s="103"/>
      <c r="AB712" s="104"/>
      <c r="AC712" s="105"/>
      <c r="AD712" s="806"/>
      <c r="AE712" s="107"/>
      <c r="AF712" s="108"/>
      <c r="AG712" s="109"/>
      <c r="AH712" s="109"/>
      <c r="AI712" s="109"/>
      <c r="AJ712" s="766"/>
      <c r="AK712" s="124"/>
      <c r="AP712" s="126"/>
      <c r="AQ712" s="104"/>
      <c r="AS712" s="114" t="str">
        <f t="shared" ref="AS712:AS775" si="374">IF(W712=T712,"OK","MAL")</f>
        <v>OK</v>
      </c>
    </row>
    <row r="713" spans="1:45" ht="30" customHeight="1" x14ac:dyDescent="0.3">
      <c r="A713" s="81"/>
      <c r="B713" s="754"/>
      <c r="C713" s="755"/>
      <c r="D713" s="756"/>
      <c r="E713" s="757"/>
      <c r="F713" s="758"/>
      <c r="G713" s="784"/>
      <c r="H713" s="760"/>
      <c r="I713" s="776"/>
      <c r="J713" s="776"/>
      <c r="K713" s="776"/>
      <c r="L713" s="767" t="s">
        <v>840</v>
      </c>
      <c r="M713" s="768">
        <v>0.125</v>
      </c>
      <c r="N713" s="127" t="s">
        <v>46</v>
      </c>
      <c r="O713" s="184">
        <v>0</v>
      </c>
      <c r="P713" s="184">
        <v>0</v>
      </c>
      <c r="Q713" s="184">
        <v>0.75</v>
      </c>
      <c r="R713" s="185">
        <v>1</v>
      </c>
      <c r="S713" s="128">
        <f>SUM(O713:O713)*M713</f>
        <v>0</v>
      </c>
      <c r="T713" s="129">
        <f>SUM(P713:P713)*M713</f>
        <v>0</v>
      </c>
      <c r="U713" s="129">
        <f>SUM(Q713:Q713)*M713</f>
        <v>9.375E-2</v>
      </c>
      <c r="V713" s="129">
        <f>SUM(R713:R713)*M713</f>
        <v>0.125</v>
      </c>
      <c r="W713" s="186">
        <f t="shared" si="326"/>
        <v>0.125</v>
      </c>
      <c r="X713" s="100"/>
      <c r="Y713" s="101"/>
      <c r="Z713" s="102"/>
      <c r="AA713" s="103"/>
      <c r="AB713" s="104"/>
      <c r="AC713" s="105"/>
      <c r="AD713" s="806"/>
      <c r="AE713" s="76"/>
      <c r="AF713" s="77" t="str">
        <f t="shared" ref="AF713" si="375">+IF(P714&gt;P713,"SUPERADA",IF(T714=T713,"EQUILIBRADA",IF(T714&lt;T713,"PARA MEJORAR")))</f>
        <v>EQUILIBRADA</v>
      </c>
      <c r="AG713" s="109"/>
      <c r="AH713" s="109"/>
      <c r="AI713" s="109"/>
      <c r="AJ713" s="766"/>
      <c r="AK713" s="124"/>
      <c r="AP713" s="126"/>
      <c r="AQ713" s="104"/>
      <c r="AS713" s="80" t="str">
        <f t="shared" si="374"/>
        <v>MAL</v>
      </c>
    </row>
    <row r="714" spans="1:45" ht="30" customHeight="1" thickBot="1" x14ac:dyDescent="0.35">
      <c r="A714" s="81"/>
      <c r="B714" s="754"/>
      <c r="C714" s="755"/>
      <c r="D714" s="756"/>
      <c r="E714" s="757"/>
      <c r="F714" s="758"/>
      <c r="G714" s="784"/>
      <c r="H714" s="760"/>
      <c r="I714" s="776"/>
      <c r="J714" s="776"/>
      <c r="K714" s="776"/>
      <c r="L714" s="763"/>
      <c r="M714" s="764"/>
      <c r="N714" s="93" t="s">
        <v>52</v>
      </c>
      <c r="O714" s="95">
        <v>0</v>
      </c>
      <c r="P714" s="95">
        <v>0</v>
      </c>
      <c r="Q714" s="95">
        <v>0</v>
      </c>
      <c r="R714" s="96">
        <v>0</v>
      </c>
      <c r="S714" s="97">
        <f>SUM(O714:O714)*M713</f>
        <v>0</v>
      </c>
      <c r="T714" s="98">
        <f>SUM(P714:P714)*M713</f>
        <v>0</v>
      </c>
      <c r="U714" s="98">
        <f>SUM(Q714:Q714)*M713</f>
        <v>0</v>
      </c>
      <c r="V714" s="98">
        <f>SUM(R714:R714)*M713</f>
        <v>0</v>
      </c>
      <c r="W714" s="160">
        <f t="shared" si="326"/>
        <v>0</v>
      </c>
      <c r="X714" s="100"/>
      <c r="Y714" s="101"/>
      <c r="Z714" s="102"/>
      <c r="AA714" s="103"/>
      <c r="AB714" s="104"/>
      <c r="AC714" s="105"/>
      <c r="AD714" s="806"/>
      <c r="AE714" s="107"/>
      <c r="AF714" s="108"/>
      <c r="AG714" s="109"/>
      <c r="AH714" s="109"/>
      <c r="AI714" s="109"/>
      <c r="AJ714" s="766"/>
      <c r="AK714" s="124"/>
      <c r="AP714" s="126"/>
      <c r="AQ714" s="104"/>
      <c r="AS714" s="114" t="str">
        <f t="shared" si="374"/>
        <v>OK</v>
      </c>
    </row>
    <row r="715" spans="1:45" ht="30" customHeight="1" x14ac:dyDescent="0.3">
      <c r="A715" s="81"/>
      <c r="B715" s="754"/>
      <c r="C715" s="755"/>
      <c r="D715" s="756"/>
      <c r="E715" s="757"/>
      <c r="F715" s="758"/>
      <c r="G715" s="784"/>
      <c r="H715" s="760"/>
      <c r="I715" s="776"/>
      <c r="J715" s="776"/>
      <c r="K715" s="776"/>
      <c r="L715" s="767" t="s">
        <v>841</v>
      </c>
      <c r="M715" s="768">
        <v>0.125</v>
      </c>
      <c r="N715" s="127" t="s">
        <v>46</v>
      </c>
      <c r="O715" s="184">
        <v>0</v>
      </c>
      <c r="P715" s="184">
        <v>0</v>
      </c>
      <c r="Q715" s="184">
        <v>0.75</v>
      </c>
      <c r="R715" s="185">
        <v>1</v>
      </c>
      <c r="S715" s="128">
        <f>SUM(O715:O715)*M715</f>
        <v>0</v>
      </c>
      <c r="T715" s="129">
        <f>SUM(P715:P715)*M715</f>
        <v>0</v>
      </c>
      <c r="U715" s="129">
        <f>SUM(Q715:Q715)*M715</f>
        <v>9.375E-2</v>
      </c>
      <c r="V715" s="129">
        <f>SUM(R715:R715)*M715</f>
        <v>0.125</v>
      </c>
      <c r="W715" s="186">
        <f t="shared" si="326"/>
        <v>0.125</v>
      </c>
      <c r="X715" s="100"/>
      <c r="Y715" s="101"/>
      <c r="Z715" s="102"/>
      <c r="AA715" s="103"/>
      <c r="AB715" s="104"/>
      <c r="AC715" s="105"/>
      <c r="AD715" s="806"/>
      <c r="AE715" s="76"/>
      <c r="AF715" s="77" t="str">
        <f t="shared" ref="AF715" si="376">+IF(P716&gt;P715,"SUPERADA",IF(T716=T715,"EQUILIBRADA",IF(T716&lt;T715,"PARA MEJORAR")))</f>
        <v>EQUILIBRADA</v>
      </c>
      <c r="AG715" s="109"/>
      <c r="AH715" s="109"/>
      <c r="AI715" s="109"/>
      <c r="AJ715" s="766"/>
      <c r="AK715" s="124"/>
      <c r="AP715" s="126"/>
      <c r="AQ715" s="104"/>
      <c r="AS715" s="80" t="str">
        <f t="shared" si="374"/>
        <v>MAL</v>
      </c>
    </row>
    <row r="716" spans="1:45" ht="30" customHeight="1" thickBot="1" x14ac:dyDescent="0.35">
      <c r="A716" s="81"/>
      <c r="B716" s="754"/>
      <c r="C716" s="755"/>
      <c r="D716" s="756"/>
      <c r="E716" s="757"/>
      <c r="F716" s="758"/>
      <c r="G716" s="784"/>
      <c r="H716" s="760"/>
      <c r="I716" s="776"/>
      <c r="J716" s="776"/>
      <c r="K716" s="776"/>
      <c r="L716" s="763"/>
      <c r="M716" s="764"/>
      <c r="N716" s="93" t="s">
        <v>52</v>
      </c>
      <c r="O716" s="95">
        <v>0</v>
      </c>
      <c r="P716" s="95">
        <v>0</v>
      </c>
      <c r="Q716" s="95">
        <v>0</v>
      </c>
      <c r="R716" s="96">
        <v>0</v>
      </c>
      <c r="S716" s="97">
        <f>SUM(O716:O716)*M715</f>
        <v>0</v>
      </c>
      <c r="T716" s="98">
        <f>SUM(P716:P716)*M715</f>
        <v>0</v>
      </c>
      <c r="U716" s="98">
        <f>SUM(Q716:Q716)*M715</f>
        <v>0</v>
      </c>
      <c r="V716" s="98">
        <f>SUM(R716:R716)*M715</f>
        <v>0</v>
      </c>
      <c r="W716" s="160">
        <f t="shared" si="326"/>
        <v>0</v>
      </c>
      <c r="X716" s="100"/>
      <c r="Y716" s="101"/>
      <c r="Z716" s="102"/>
      <c r="AA716" s="103"/>
      <c r="AB716" s="104"/>
      <c r="AC716" s="105"/>
      <c r="AD716" s="806"/>
      <c r="AE716" s="107"/>
      <c r="AF716" s="108"/>
      <c r="AG716" s="109"/>
      <c r="AH716" s="109"/>
      <c r="AI716" s="109"/>
      <c r="AJ716" s="766"/>
      <c r="AK716" s="124"/>
      <c r="AP716" s="126"/>
      <c r="AQ716" s="104"/>
      <c r="AS716" s="114" t="str">
        <f t="shared" si="374"/>
        <v>OK</v>
      </c>
    </row>
    <row r="717" spans="1:45" ht="30" customHeight="1" x14ac:dyDescent="0.3">
      <c r="A717" s="81"/>
      <c r="B717" s="754"/>
      <c r="C717" s="755"/>
      <c r="D717" s="756"/>
      <c r="E717" s="757"/>
      <c r="F717" s="758"/>
      <c r="G717" s="784"/>
      <c r="H717" s="760"/>
      <c r="I717" s="776"/>
      <c r="J717" s="776"/>
      <c r="K717" s="776"/>
      <c r="L717" s="767" t="s">
        <v>842</v>
      </c>
      <c r="M717" s="768">
        <v>0.125</v>
      </c>
      <c r="N717" s="127" t="s">
        <v>46</v>
      </c>
      <c r="O717" s="184">
        <v>0</v>
      </c>
      <c r="P717" s="184">
        <v>0</v>
      </c>
      <c r="Q717" s="184">
        <v>0.75</v>
      </c>
      <c r="R717" s="185">
        <v>1</v>
      </c>
      <c r="S717" s="128">
        <f>SUM(O717:O717)*M717</f>
        <v>0</v>
      </c>
      <c r="T717" s="129">
        <f>SUM(P717:P717)*M717</f>
        <v>0</v>
      </c>
      <c r="U717" s="129">
        <f>SUM(Q717:Q717)*M717</f>
        <v>9.375E-2</v>
      </c>
      <c r="V717" s="129">
        <f>SUM(R717:R717)*M717</f>
        <v>0.125</v>
      </c>
      <c r="W717" s="186">
        <f t="shared" si="326"/>
        <v>0.125</v>
      </c>
      <c r="X717" s="100"/>
      <c r="Y717" s="101"/>
      <c r="Z717" s="102"/>
      <c r="AA717" s="103"/>
      <c r="AB717" s="104"/>
      <c r="AC717" s="105"/>
      <c r="AD717" s="806"/>
      <c r="AE717" s="76"/>
      <c r="AF717" s="77" t="str">
        <f t="shared" ref="AF717" si="377">+IF(P718&gt;P717,"SUPERADA",IF(T718=T717,"EQUILIBRADA",IF(T718&lt;T717,"PARA MEJORAR")))</f>
        <v>EQUILIBRADA</v>
      </c>
      <c r="AG717" s="109"/>
      <c r="AH717" s="109"/>
      <c r="AI717" s="109"/>
      <c r="AJ717" s="766"/>
      <c r="AK717" s="124"/>
      <c r="AP717" s="126"/>
      <c r="AQ717" s="104"/>
      <c r="AS717" s="80" t="str">
        <f t="shared" si="374"/>
        <v>MAL</v>
      </c>
    </row>
    <row r="718" spans="1:45" ht="30" customHeight="1" thickBot="1" x14ac:dyDescent="0.35">
      <c r="A718" s="81"/>
      <c r="B718" s="754"/>
      <c r="C718" s="755"/>
      <c r="D718" s="756"/>
      <c r="E718" s="757"/>
      <c r="F718" s="758"/>
      <c r="G718" s="784"/>
      <c r="H718" s="760"/>
      <c r="I718" s="776"/>
      <c r="J718" s="776"/>
      <c r="K718" s="776"/>
      <c r="L718" s="763"/>
      <c r="M718" s="764"/>
      <c r="N718" s="93" t="s">
        <v>52</v>
      </c>
      <c r="O718" s="95">
        <v>0</v>
      </c>
      <c r="P718" s="95">
        <v>0</v>
      </c>
      <c r="Q718" s="95">
        <v>0</v>
      </c>
      <c r="R718" s="96">
        <v>0</v>
      </c>
      <c r="S718" s="97">
        <f>SUM(O718:O718)*M717</f>
        <v>0</v>
      </c>
      <c r="T718" s="98">
        <f>SUM(P718:P718)*M717</f>
        <v>0</v>
      </c>
      <c r="U718" s="98">
        <f>SUM(Q718:Q718)*M717</f>
        <v>0</v>
      </c>
      <c r="V718" s="98">
        <f>SUM(R718:R718)*M717</f>
        <v>0</v>
      </c>
      <c r="W718" s="160">
        <f t="shared" si="326"/>
        <v>0</v>
      </c>
      <c r="X718" s="100"/>
      <c r="Y718" s="101"/>
      <c r="Z718" s="102"/>
      <c r="AA718" s="103"/>
      <c r="AB718" s="104"/>
      <c r="AC718" s="105"/>
      <c r="AD718" s="806"/>
      <c r="AE718" s="107"/>
      <c r="AF718" s="108"/>
      <c r="AG718" s="109"/>
      <c r="AH718" s="109"/>
      <c r="AI718" s="109"/>
      <c r="AJ718" s="766"/>
      <c r="AK718" s="124"/>
      <c r="AP718" s="126"/>
      <c r="AQ718" s="104"/>
      <c r="AS718" s="114" t="str">
        <f t="shared" si="374"/>
        <v>OK</v>
      </c>
    </row>
    <row r="719" spans="1:45" ht="30" customHeight="1" x14ac:dyDescent="0.3">
      <c r="A719" s="81"/>
      <c r="B719" s="754"/>
      <c r="C719" s="755"/>
      <c r="D719" s="756"/>
      <c r="E719" s="757"/>
      <c r="F719" s="758"/>
      <c r="G719" s="784"/>
      <c r="H719" s="760"/>
      <c r="I719" s="776"/>
      <c r="J719" s="776"/>
      <c r="K719" s="776"/>
      <c r="L719" s="767" t="s">
        <v>843</v>
      </c>
      <c r="M719" s="768">
        <v>0.125</v>
      </c>
      <c r="N719" s="127" t="s">
        <v>46</v>
      </c>
      <c r="O719" s="184">
        <v>0</v>
      </c>
      <c r="P719" s="184">
        <v>0</v>
      </c>
      <c r="Q719" s="184">
        <v>0.75</v>
      </c>
      <c r="R719" s="185">
        <v>1</v>
      </c>
      <c r="S719" s="128">
        <f>SUM(O719:O719)*M719</f>
        <v>0</v>
      </c>
      <c r="T719" s="129">
        <f>SUM(P719:P719)*M719</f>
        <v>0</v>
      </c>
      <c r="U719" s="129">
        <f>SUM(Q719:Q719)*M719</f>
        <v>9.375E-2</v>
      </c>
      <c r="V719" s="129">
        <f>SUM(R719:R719)*M719</f>
        <v>0.125</v>
      </c>
      <c r="W719" s="186">
        <f t="shared" si="326"/>
        <v>0.125</v>
      </c>
      <c r="X719" s="100"/>
      <c r="Y719" s="101"/>
      <c r="Z719" s="102"/>
      <c r="AA719" s="103"/>
      <c r="AB719" s="104"/>
      <c r="AC719" s="105"/>
      <c r="AD719" s="806"/>
      <c r="AE719" s="76"/>
      <c r="AF719" s="77" t="str">
        <f t="shared" ref="AF719" si="378">+IF(P720&gt;P719,"SUPERADA",IF(T720=T719,"EQUILIBRADA",IF(T720&lt;T719,"PARA MEJORAR")))</f>
        <v>EQUILIBRADA</v>
      </c>
      <c r="AG719" s="109"/>
      <c r="AH719" s="109"/>
      <c r="AI719" s="109"/>
      <c r="AJ719" s="766"/>
      <c r="AK719" s="124"/>
      <c r="AP719" s="126"/>
      <c r="AQ719" s="104"/>
      <c r="AS719" s="80" t="str">
        <f t="shared" si="374"/>
        <v>MAL</v>
      </c>
    </row>
    <row r="720" spans="1:45" ht="30" customHeight="1" thickBot="1" x14ac:dyDescent="0.35">
      <c r="A720" s="81"/>
      <c r="B720" s="754"/>
      <c r="C720" s="777"/>
      <c r="D720" s="778"/>
      <c r="E720" s="779"/>
      <c r="F720" s="780"/>
      <c r="G720" s="785"/>
      <c r="H720" s="770"/>
      <c r="I720" s="781"/>
      <c r="J720" s="781"/>
      <c r="K720" s="781"/>
      <c r="L720" s="773"/>
      <c r="M720" s="774"/>
      <c r="N720" s="137" t="s">
        <v>52</v>
      </c>
      <c r="O720" s="139">
        <v>0</v>
      </c>
      <c r="P720" s="139">
        <v>0</v>
      </c>
      <c r="Q720" s="139">
        <v>0</v>
      </c>
      <c r="R720" s="140">
        <v>0</v>
      </c>
      <c r="S720" s="141">
        <f>SUM(O720:O720)*M719</f>
        <v>0</v>
      </c>
      <c r="T720" s="142">
        <f>SUM(P720:P720)*M719</f>
        <v>0</v>
      </c>
      <c r="U720" s="142">
        <f>SUM(Q720:Q720)*M719</f>
        <v>0</v>
      </c>
      <c r="V720" s="142">
        <f>SUM(R720:R720)*M719</f>
        <v>0</v>
      </c>
      <c r="W720" s="169">
        <f t="shared" ref="W720:W804" si="379">MAX(S720:V720)</f>
        <v>0</v>
      </c>
      <c r="X720" s="144"/>
      <c r="Y720" s="145"/>
      <c r="Z720" s="146"/>
      <c r="AA720" s="147"/>
      <c r="AB720" s="148"/>
      <c r="AC720" s="105"/>
      <c r="AD720" s="806"/>
      <c r="AE720" s="107"/>
      <c r="AF720" s="108"/>
      <c r="AG720" s="150"/>
      <c r="AH720" s="150"/>
      <c r="AI720" s="109"/>
      <c r="AJ720" s="766"/>
      <c r="AK720" s="124"/>
      <c r="AP720" s="126"/>
      <c r="AQ720" s="148"/>
      <c r="AS720" s="114" t="str">
        <f t="shared" si="374"/>
        <v>OK</v>
      </c>
    </row>
    <row r="721" spans="1:45" ht="30" customHeight="1" x14ac:dyDescent="0.3">
      <c r="A721" s="81"/>
      <c r="B721" s="754"/>
      <c r="C721" s="742">
        <v>54</v>
      </c>
      <c r="D721" s="743" t="s">
        <v>844</v>
      </c>
      <c r="E721" s="744">
        <v>58</v>
      </c>
      <c r="F721" s="745" t="s">
        <v>845</v>
      </c>
      <c r="G721" s="782" t="s">
        <v>846</v>
      </c>
      <c r="H721" s="747" t="s">
        <v>847</v>
      </c>
      <c r="I721" s="775" t="s">
        <v>848</v>
      </c>
      <c r="J721" s="775" t="s">
        <v>849</v>
      </c>
      <c r="K721" s="783" t="s">
        <v>850</v>
      </c>
      <c r="L721" s="750" t="s">
        <v>851</v>
      </c>
      <c r="M721" s="751">
        <v>7.4999999999999997E-2</v>
      </c>
      <c r="N721" s="62" t="s">
        <v>46</v>
      </c>
      <c r="O721" s="119">
        <v>0</v>
      </c>
      <c r="P721" s="119">
        <v>1</v>
      </c>
      <c r="Q721" s="119">
        <v>0.75</v>
      </c>
      <c r="R721" s="120">
        <v>1</v>
      </c>
      <c r="S721" s="66">
        <f>SUM(O721:O721)*M721</f>
        <v>0</v>
      </c>
      <c r="T721" s="67">
        <f>SUM(P721:P721)*M721</f>
        <v>7.4999999999999997E-2</v>
      </c>
      <c r="U721" s="67">
        <f>SUM(Q721:Q721)*M721</f>
        <v>5.6249999999999994E-2</v>
      </c>
      <c r="V721" s="67">
        <f>SUM(R721:R721)*M721</f>
        <v>7.4999999999999997E-2</v>
      </c>
      <c r="W721" s="155">
        <f t="shared" si="379"/>
        <v>7.4999999999999997E-2</v>
      </c>
      <c r="X721" s="69">
        <f>+S722+S724+S726+S728+S730+S732+S734</f>
        <v>0</v>
      </c>
      <c r="Y721" s="70">
        <f>+T722+T724+T726+T728+T730+T732+T734</f>
        <v>0.86749999999999994</v>
      </c>
      <c r="Z721" s="71">
        <f>+U722+U724+U726+U728+U730+U732+U734</f>
        <v>0</v>
      </c>
      <c r="AA721" s="72">
        <f>+V722+V724+V726+V728+V730+V732+V734</f>
        <v>0</v>
      </c>
      <c r="AB721" s="73">
        <f>+AA722+AA724+AA726+AA728+AA730+AA732+AA734</f>
        <v>0</v>
      </c>
      <c r="AC721" s="105"/>
      <c r="AD721" s="806"/>
      <c r="AE721" s="76"/>
      <c r="AF721" s="77" t="str">
        <f t="shared" ref="AF721" si="380">+IF(P722&gt;P721,"SUPERADA",IF(T722=T721,"EQUILIBRADA",IF(T722&lt;T721,"PARA MEJORAR")))</f>
        <v>EQUILIBRADA</v>
      </c>
      <c r="AG721" s="77" t="str">
        <f>IF(COUNTIF(AF721:AF734,"PARA MEJORAR")&gt;=1,"PARA MEJORAR","BIEN")</f>
        <v>PARA MEJORAR</v>
      </c>
      <c r="AH721" s="77" t="str">
        <f>IF(COUNTIF(AG721:AG734,"PARA MEJORAR")&gt;=1,"PARA MEJORAR","BIEN")</f>
        <v>PARA MEJORAR</v>
      </c>
      <c r="AI721" s="109"/>
      <c r="AJ721" s="766"/>
      <c r="AK721" s="204"/>
      <c r="AL721" s="205"/>
      <c r="AM721" s="205"/>
      <c r="AN721" s="205"/>
      <c r="AO721" s="205"/>
      <c r="AP721" s="206"/>
      <c r="AQ721" s="73"/>
      <c r="AS721" s="80" t="str">
        <f t="shared" si="374"/>
        <v>OK</v>
      </c>
    </row>
    <row r="722" spans="1:45" ht="30" customHeight="1" thickBot="1" x14ac:dyDescent="0.35">
      <c r="A722" s="81"/>
      <c r="B722" s="754"/>
      <c r="C722" s="755"/>
      <c r="D722" s="756"/>
      <c r="E722" s="757"/>
      <c r="F722" s="758"/>
      <c r="G722" s="784"/>
      <c r="H722" s="760"/>
      <c r="I722" s="776"/>
      <c r="J722" s="776"/>
      <c r="K722" s="776"/>
      <c r="L722" s="763"/>
      <c r="M722" s="764"/>
      <c r="N722" s="93" t="s">
        <v>52</v>
      </c>
      <c r="O722" s="95">
        <v>0</v>
      </c>
      <c r="P722" s="95">
        <v>1</v>
      </c>
      <c r="Q722" s="95">
        <v>0</v>
      </c>
      <c r="R722" s="96">
        <v>0</v>
      </c>
      <c r="S722" s="97">
        <f>SUM(O722:O722)*M721</f>
        <v>0</v>
      </c>
      <c r="T722" s="98">
        <f>SUM(P722:P722)*M721</f>
        <v>7.4999999999999997E-2</v>
      </c>
      <c r="U722" s="98">
        <f>SUM(Q722:Q722)*M721</f>
        <v>0</v>
      </c>
      <c r="V722" s="98">
        <f>SUM(R722:R722)*M721</f>
        <v>0</v>
      </c>
      <c r="W722" s="160">
        <f t="shared" si="379"/>
        <v>7.4999999999999997E-2</v>
      </c>
      <c r="X722" s="100"/>
      <c r="Y722" s="101"/>
      <c r="Z722" s="102"/>
      <c r="AA722" s="103"/>
      <c r="AB722" s="104"/>
      <c r="AC722" s="105"/>
      <c r="AD722" s="806"/>
      <c r="AE722" s="107"/>
      <c r="AF722" s="108"/>
      <c r="AG722" s="109"/>
      <c r="AH722" s="109"/>
      <c r="AI722" s="109"/>
      <c r="AJ722" s="766"/>
      <c r="AK722" s="124"/>
      <c r="AP722" s="126"/>
      <c r="AQ722" s="104"/>
      <c r="AS722" s="114" t="str">
        <f t="shared" si="374"/>
        <v>OK</v>
      </c>
    </row>
    <row r="723" spans="1:45" ht="30" customHeight="1" x14ac:dyDescent="0.3">
      <c r="A723" s="81"/>
      <c r="B723" s="754"/>
      <c r="C723" s="755"/>
      <c r="D723" s="756"/>
      <c r="E723" s="757"/>
      <c r="F723" s="758"/>
      <c r="G723" s="784"/>
      <c r="H723" s="760"/>
      <c r="I723" s="776"/>
      <c r="J723" s="776"/>
      <c r="K723" s="776"/>
      <c r="L723" s="767" t="s">
        <v>852</v>
      </c>
      <c r="M723" s="768">
        <v>7.4999999999999997E-2</v>
      </c>
      <c r="N723" s="127" t="s">
        <v>46</v>
      </c>
      <c r="O723" s="184">
        <v>0</v>
      </c>
      <c r="P723" s="184">
        <v>1</v>
      </c>
      <c r="Q723" s="184">
        <v>0.75</v>
      </c>
      <c r="R723" s="185">
        <v>1</v>
      </c>
      <c r="S723" s="128">
        <f>SUM(O723:O723)*M723</f>
        <v>0</v>
      </c>
      <c r="T723" s="129">
        <f>SUM(P723:P723)*M723</f>
        <v>7.4999999999999997E-2</v>
      </c>
      <c r="U723" s="129">
        <f>SUM(Q723:Q723)*M723</f>
        <v>5.6249999999999994E-2</v>
      </c>
      <c r="V723" s="129">
        <f>SUM(R723:R723)*M723</f>
        <v>7.4999999999999997E-2</v>
      </c>
      <c r="W723" s="186">
        <f t="shared" si="379"/>
        <v>7.4999999999999997E-2</v>
      </c>
      <c r="X723" s="100"/>
      <c r="Y723" s="101"/>
      <c r="Z723" s="102"/>
      <c r="AA723" s="103"/>
      <c r="AB723" s="104"/>
      <c r="AC723" s="105"/>
      <c r="AD723" s="806"/>
      <c r="AE723" s="76"/>
      <c r="AF723" s="77" t="str">
        <f t="shared" ref="AF723" si="381">+IF(P724&gt;P723,"SUPERADA",IF(T724=T723,"EQUILIBRADA",IF(T724&lt;T723,"PARA MEJORAR")))</f>
        <v>PARA MEJORAR</v>
      </c>
      <c r="AG723" s="109"/>
      <c r="AH723" s="109"/>
      <c r="AI723" s="109"/>
      <c r="AJ723" s="766"/>
      <c r="AK723" s="124"/>
      <c r="AP723" s="126"/>
      <c r="AQ723" s="104"/>
      <c r="AS723" s="80" t="str">
        <f t="shared" si="374"/>
        <v>OK</v>
      </c>
    </row>
    <row r="724" spans="1:45" ht="30" customHeight="1" thickBot="1" x14ac:dyDescent="0.35">
      <c r="A724" s="81"/>
      <c r="B724" s="754"/>
      <c r="C724" s="755"/>
      <c r="D724" s="756"/>
      <c r="E724" s="757"/>
      <c r="F724" s="758"/>
      <c r="G724" s="784"/>
      <c r="H724" s="760"/>
      <c r="I724" s="776"/>
      <c r="J724" s="776"/>
      <c r="K724" s="776"/>
      <c r="L724" s="763"/>
      <c r="M724" s="764"/>
      <c r="N724" s="93" t="s">
        <v>52</v>
      </c>
      <c r="O724" s="95">
        <v>0</v>
      </c>
      <c r="P724" s="95">
        <v>0.5</v>
      </c>
      <c r="Q724" s="95">
        <v>0</v>
      </c>
      <c r="R724" s="96">
        <v>0</v>
      </c>
      <c r="S724" s="97">
        <f>SUM(O724:O724)*M723</f>
        <v>0</v>
      </c>
      <c r="T724" s="98">
        <f>SUM(P724:P724)*M723</f>
        <v>3.7499999999999999E-2</v>
      </c>
      <c r="U724" s="98">
        <f>SUM(Q724:Q724)*M723</f>
        <v>0</v>
      </c>
      <c r="V724" s="98">
        <f>SUM(R724:R724)*M723</f>
        <v>0</v>
      </c>
      <c r="W724" s="160">
        <f t="shared" si="379"/>
        <v>3.7499999999999999E-2</v>
      </c>
      <c r="X724" s="100"/>
      <c r="Y724" s="101"/>
      <c r="Z724" s="102"/>
      <c r="AA724" s="103"/>
      <c r="AB724" s="104"/>
      <c r="AC724" s="105"/>
      <c r="AD724" s="806"/>
      <c r="AE724" s="107"/>
      <c r="AF724" s="108"/>
      <c r="AG724" s="109"/>
      <c r="AH724" s="109"/>
      <c r="AI724" s="109"/>
      <c r="AJ724" s="766"/>
      <c r="AK724" s="124"/>
      <c r="AP724" s="126"/>
      <c r="AQ724" s="104"/>
      <c r="AS724" s="114" t="str">
        <f t="shared" si="374"/>
        <v>OK</v>
      </c>
    </row>
    <row r="725" spans="1:45" ht="30" customHeight="1" x14ac:dyDescent="0.3">
      <c r="A725" s="81"/>
      <c r="B725" s="754"/>
      <c r="C725" s="755"/>
      <c r="D725" s="756"/>
      <c r="E725" s="757"/>
      <c r="F725" s="758"/>
      <c r="G725" s="784"/>
      <c r="H725" s="760"/>
      <c r="I725" s="776"/>
      <c r="J725" s="776"/>
      <c r="K725" s="776"/>
      <c r="L725" s="767" t="s">
        <v>853</v>
      </c>
      <c r="M725" s="768">
        <v>0.2</v>
      </c>
      <c r="N725" s="127" t="s">
        <v>46</v>
      </c>
      <c r="O725" s="184">
        <v>0</v>
      </c>
      <c r="P725" s="184">
        <v>1</v>
      </c>
      <c r="Q725" s="184">
        <v>0.75</v>
      </c>
      <c r="R725" s="185">
        <v>1</v>
      </c>
      <c r="S725" s="128">
        <f>SUM(O725:O725)*M725</f>
        <v>0</v>
      </c>
      <c r="T725" s="129">
        <f>SUM(P725:P725)*M725</f>
        <v>0.2</v>
      </c>
      <c r="U725" s="129">
        <f>SUM(Q725:Q725)*M725</f>
        <v>0.15000000000000002</v>
      </c>
      <c r="V725" s="129">
        <f>SUM(R725:R725)*M725</f>
        <v>0.2</v>
      </c>
      <c r="W725" s="186">
        <f t="shared" si="379"/>
        <v>0.2</v>
      </c>
      <c r="X725" s="100"/>
      <c r="Y725" s="101"/>
      <c r="Z725" s="102"/>
      <c r="AA725" s="103"/>
      <c r="AB725" s="104"/>
      <c r="AC725" s="105"/>
      <c r="AD725" s="806"/>
      <c r="AE725" s="76"/>
      <c r="AF725" s="77" t="str">
        <f t="shared" ref="AF725" si="382">+IF(P726&gt;P725,"SUPERADA",IF(T726=T725,"EQUILIBRADA",IF(T726&lt;T725,"PARA MEJORAR")))</f>
        <v>EQUILIBRADA</v>
      </c>
      <c r="AG725" s="109"/>
      <c r="AH725" s="109"/>
      <c r="AI725" s="109"/>
      <c r="AJ725" s="766"/>
      <c r="AK725" s="124"/>
      <c r="AP725" s="126"/>
      <c r="AQ725" s="104"/>
      <c r="AS725" s="80" t="str">
        <f t="shared" si="374"/>
        <v>OK</v>
      </c>
    </row>
    <row r="726" spans="1:45" ht="30" customHeight="1" thickBot="1" x14ac:dyDescent="0.35">
      <c r="A726" s="81"/>
      <c r="B726" s="754"/>
      <c r="C726" s="755"/>
      <c r="D726" s="756"/>
      <c r="E726" s="757"/>
      <c r="F726" s="758"/>
      <c r="G726" s="784"/>
      <c r="H726" s="760"/>
      <c r="I726" s="776"/>
      <c r="J726" s="776"/>
      <c r="K726" s="776"/>
      <c r="L726" s="763"/>
      <c r="M726" s="764"/>
      <c r="N726" s="93" t="s">
        <v>52</v>
      </c>
      <c r="O726" s="95">
        <v>0</v>
      </c>
      <c r="P726" s="95">
        <v>1</v>
      </c>
      <c r="Q726" s="95">
        <v>0</v>
      </c>
      <c r="R726" s="96">
        <v>0</v>
      </c>
      <c r="S726" s="97">
        <f>SUM(O726:O726)*M725</f>
        <v>0</v>
      </c>
      <c r="T726" s="98">
        <f>SUM(P726:P726)*M725</f>
        <v>0.2</v>
      </c>
      <c r="U726" s="98">
        <f>SUM(Q726:Q726)*M725</f>
        <v>0</v>
      </c>
      <c r="V726" s="98">
        <f>SUM(R726:R726)*M725</f>
        <v>0</v>
      </c>
      <c r="W726" s="160">
        <f t="shared" si="379"/>
        <v>0.2</v>
      </c>
      <c r="X726" s="100"/>
      <c r="Y726" s="101"/>
      <c r="Z726" s="102"/>
      <c r="AA726" s="103"/>
      <c r="AB726" s="104"/>
      <c r="AC726" s="105"/>
      <c r="AD726" s="806"/>
      <c r="AE726" s="107"/>
      <c r="AF726" s="108"/>
      <c r="AG726" s="109"/>
      <c r="AH726" s="109"/>
      <c r="AI726" s="109"/>
      <c r="AJ726" s="766"/>
      <c r="AK726" s="124"/>
      <c r="AP726" s="126"/>
      <c r="AQ726" s="104"/>
      <c r="AS726" s="114" t="str">
        <f t="shared" si="374"/>
        <v>OK</v>
      </c>
    </row>
    <row r="727" spans="1:45" ht="30" customHeight="1" x14ac:dyDescent="0.3">
      <c r="A727" s="81"/>
      <c r="B727" s="754"/>
      <c r="C727" s="755"/>
      <c r="D727" s="756"/>
      <c r="E727" s="757"/>
      <c r="F727" s="758"/>
      <c r="G727" s="784"/>
      <c r="H727" s="760"/>
      <c r="I727" s="776"/>
      <c r="J727" s="776"/>
      <c r="K727" s="776"/>
      <c r="L727" s="767" t="s">
        <v>854</v>
      </c>
      <c r="M727" s="768">
        <v>0.25</v>
      </c>
      <c r="N727" s="127" t="s">
        <v>46</v>
      </c>
      <c r="O727" s="184">
        <v>0</v>
      </c>
      <c r="P727" s="184">
        <v>1</v>
      </c>
      <c r="Q727" s="184">
        <v>0.75</v>
      </c>
      <c r="R727" s="185">
        <v>1</v>
      </c>
      <c r="S727" s="128">
        <f>SUM(O727:O727)*M727</f>
        <v>0</v>
      </c>
      <c r="T727" s="129">
        <f>SUM(P727:P727)*M727</f>
        <v>0.25</v>
      </c>
      <c r="U727" s="129">
        <f>SUM(Q727:Q727)*M727</f>
        <v>0.1875</v>
      </c>
      <c r="V727" s="129">
        <f>SUM(R727:R727)*M727</f>
        <v>0.25</v>
      </c>
      <c r="W727" s="186">
        <f t="shared" si="379"/>
        <v>0.25</v>
      </c>
      <c r="X727" s="100"/>
      <c r="Y727" s="101"/>
      <c r="Z727" s="102"/>
      <c r="AA727" s="103"/>
      <c r="AB727" s="104"/>
      <c r="AC727" s="105"/>
      <c r="AD727" s="806"/>
      <c r="AE727" s="76"/>
      <c r="AF727" s="77" t="str">
        <f t="shared" ref="AF727" si="383">+IF(P728&gt;P727,"SUPERADA",IF(T728=T727,"EQUILIBRADA",IF(T728&lt;T727,"PARA MEJORAR")))</f>
        <v>PARA MEJORAR</v>
      </c>
      <c r="AG727" s="109"/>
      <c r="AH727" s="109"/>
      <c r="AI727" s="109"/>
      <c r="AJ727" s="766"/>
      <c r="AK727" s="124"/>
      <c r="AP727" s="126"/>
      <c r="AQ727" s="104"/>
      <c r="AS727" s="80" t="str">
        <f t="shared" si="374"/>
        <v>OK</v>
      </c>
    </row>
    <row r="728" spans="1:45" ht="30" customHeight="1" thickBot="1" x14ac:dyDescent="0.35">
      <c r="A728" s="81"/>
      <c r="B728" s="754"/>
      <c r="C728" s="755"/>
      <c r="D728" s="756"/>
      <c r="E728" s="757"/>
      <c r="F728" s="758"/>
      <c r="G728" s="784"/>
      <c r="H728" s="760"/>
      <c r="I728" s="776"/>
      <c r="J728" s="776"/>
      <c r="K728" s="776"/>
      <c r="L728" s="763"/>
      <c r="M728" s="764"/>
      <c r="N728" s="93" t="s">
        <v>52</v>
      </c>
      <c r="O728" s="95">
        <v>0</v>
      </c>
      <c r="P728" s="95">
        <v>0.9</v>
      </c>
      <c r="Q728" s="95">
        <v>0</v>
      </c>
      <c r="R728" s="96">
        <v>0</v>
      </c>
      <c r="S728" s="97">
        <f>SUM(O728:O728)*M727</f>
        <v>0</v>
      </c>
      <c r="T728" s="98">
        <f>SUM(P728:P728)*M727</f>
        <v>0.22500000000000001</v>
      </c>
      <c r="U728" s="98">
        <f>SUM(Q728:Q728)*M727</f>
        <v>0</v>
      </c>
      <c r="V728" s="98">
        <f>SUM(R728:R728)*M727</f>
        <v>0</v>
      </c>
      <c r="W728" s="160">
        <f t="shared" si="379"/>
        <v>0.22500000000000001</v>
      </c>
      <c r="X728" s="100"/>
      <c r="Y728" s="101"/>
      <c r="Z728" s="102"/>
      <c r="AA728" s="103"/>
      <c r="AB728" s="104"/>
      <c r="AC728" s="105"/>
      <c r="AD728" s="806"/>
      <c r="AE728" s="107"/>
      <c r="AF728" s="108"/>
      <c r="AG728" s="109"/>
      <c r="AH728" s="109"/>
      <c r="AI728" s="109"/>
      <c r="AJ728" s="766"/>
      <c r="AK728" s="124"/>
      <c r="AP728" s="126"/>
      <c r="AQ728" s="104"/>
      <c r="AS728" s="114" t="str">
        <f t="shared" si="374"/>
        <v>OK</v>
      </c>
    </row>
    <row r="729" spans="1:45" ht="30" customHeight="1" x14ac:dyDescent="0.3">
      <c r="A729" s="81"/>
      <c r="B729" s="754"/>
      <c r="C729" s="755"/>
      <c r="D729" s="756"/>
      <c r="E729" s="757"/>
      <c r="F729" s="758"/>
      <c r="G729" s="784"/>
      <c r="H729" s="760"/>
      <c r="I729" s="776"/>
      <c r="J729" s="776"/>
      <c r="K729" s="776"/>
      <c r="L729" s="767" t="s">
        <v>855</v>
      </c>
      <c r="M729" s="768">
        <v>0.1</v>
      </c>
      <c r="N729" s="127" t="s">
        <v>46</v>
      </c>
      <c r="O729" s="184">
        <v>0</v>
      </c>
      <c r="P729" s="184">
        <v>1</v>
      </c>
      <c r="Q729" s="184">
        <v>0.75</v>
      </c>
      <c r="R729" s="185">
        <v>1</v>
      </c>
      <c r="S729" s="128">
        <f>SUM(O729:O729)*M729</f>
        <v>0</v>
      </c>
      <c r="T729" s="129">
        <f>SUM(P729:P729)*M729</f>
        <v>0.1</v>
      </c>
      <c r="U729" s="129">
        <f>SUM(Q729:Q729)*M729</f>
        <v>7.5000000000000011E-2</v>
      </c>
      <c r="V729" s="129">
        <f>SUM(R729:R729)*M729</f>
        <v>0.1</v>
      </c>
      <c r="W729" s="186">
        <f t="shared" si="379"/>
        <v>0.1</v>
      </c>
      <c r="X729" s="100"/>
      <c r="Y729" s="101"/>
      <c r="Z729" s="102"/>
      <c r="AA729" s="103"/>
      <c r="AB729" s="104"/>
      <c r="AC729" s="105"/>
      <c r="AD729" s="806"/>
      <c r="AE729" s="76"/>
      <c r="AF729" s="77" t="str">
        <f t="shared" ref="AF729" si="384">+IF(P730&gt;P729,"SUPERADA",IF(T730=T729,"EQUILIBRADA",IF(T730&lt;T729,"PARA MEJORAR")))</f>
        <v>PARA MEJORAR</v>
      </c>
      <c r="AG729" s="109"/>
      <c r="AH729" s="109"/>
      <c r="AI729" s="109"/>
      <c r="AJ729" s="766"/>
      <c r="AK729" s="124"/>
      <c r="AP729" s="126"/>
      <c r="AQ729" s="104"/>
      <c r="AS729" s="80" t="str">
        <f t="shared" si="374"/>
        <v>OK</v>
      </c>
    </row>
    <row r="730" spans="1:45" ht="30" customHeight="1" thickBot="1" x14ac:dyDescent="0.35">
      <c r="A730" s="81"/>
      <c r="B730" s="754"/>
      <c r="C730" s="755"/>
      <c r="D730" s="756"/>
      <c r="E730" s="757"/>
      <c r="F730" s="758"/>
      <c r="G730" s="784"/>
      <c r="H730" s="760"/>
      <c r="I730" s="776"/>
      <c r="J730" s="776"/>
      <c r="K730" s="776"/>
      <c r="L730" s="763"/>
      <c r="M730" s="764"/>
      <c r="N730" s="93" t="s">
        <v>52</v>
      </c>
      <c r="O730" s="95">
        <v>0</v>
      </c>
      <c r="P730" s="95">
        <v>0.8</v>
      </c>
      <c r="Q730" s="95">
        <v>0</v>
      </c>
      <c r="R730" s="96">
        <v>0</v>
      </c>
      <c r="S730" s="97">
        <f>SUM(O730:O730)*M729</f>
        <v>0</v>
      </c>
      <c r="T730" s="98">
        <f>SUM(P730:P730)*M729</f>
        <v>8.0000000000000016E-2</v>
      </c>
      <c r="U730" s="98">
        <f>SUM(Q730:Q730)*M729</f>
        <v>0</v>
      </c>
      <c r="V730" s="98">
        <f>SUM(R730:R730)*M729</f>
        <v>0</v>
      </c>
      <c r="W730" s="160">
        <f t="shared" si="379"/>
        <v>8.0000000000000016E-2</v>
      </c>
      <c r="X730" s="100"/>
      <c r="Y730" s="101"/>
      <c r="Z730" s="102"/>
      <c r="AA730" s="103"/>
      <c r="AB730" s="104"/>
      <c r="AC730" s="105"/>
      <c r="AD730" s="806"/>
      <c r="AE730" s="107"/>
      <c r="AF730" s="108"/>
      <c r="AG730" s="109"/>
      <c r="AH730" s="109"/>
      <c r="AI730" s="109"/>
      <c r="AJ730" s="766"/>
      <c r="AK730" s="124"/>
      <c r="AP730" s="126"/>
      <c r="AQ730" s="104"/>
      <c r="AS730" s="114" t="str">
        <f t="shared" si="374"/>
        <v>OK</v>
      </c>
    </row>
    <row r="731" spans="1:45" ht="30" customHeight="1" x14ac:dyDescent="0.3">
      <c r="A731" s="81"/>
      <c r="B731" s="754"/>
      <c r="C731" s="755"/>
      <c r="D731" s="756"/>
      <c r="E731" s="757"/>
      <c r="F731" s="758"/>
      <c r="G731" s="784"/>
      <c r="H731" s="760"/>
      <c r="I731" s="776"/>
      <c r="J731" s="776"/>
      <c r="K731" s="776"/>
      <c r="L731" s="767" t="s">
        <v>856</v>
      </c>
      <c r="M731" s="768">
        <v>0.2</v>
      </c>
      <c r="N731" s="127" t="s">
        <v>46</v>
      </c>
      <c r="O731" s="184">
        <v>0</v>
      </c>
      <c r="P731" s="184">
        <v>1</v>
      </c>
      <c r="Q731" s="184">
        <v>0.75</v>
      </c>
      <c r="R731" s="185">
        <v>1</v>
      </c>
      <c r="S731" s="128">
        <f>SUM(O731:O731)*M731</f>
        <v>0</v>
      </c>
      <c r="T731" s="129">
        <f>SUM(P731:P731)*M731</f>
        <v>0.2</v>
      </c>
      <c r="U731" s="129">
        <f>SUM(Q731:Q731)*M731</f>
        <v>0.15000000000000002</v>
      </c>
      <c r="V731" s="129">
        <f>SUM(R731:R731)*M731</f>
        <v>0.2</v>
      </c>
      <c r="W731" s="186">
        <f t="shared" si="379"/>
        <v>0.2</v>
      </c>
      <c r="X731" s="100"/>
      <c r="Y731" s="101"/>
      <c r="Z731" s="102"/>
      <c r="AA731" s="103"/>
      <c r="AB731" s="104"/>
      <c r="AC731" s="105"/>
      <c r="AD731" s="806"/>
      <c r="AE731" s="76"/>
      <c r="AF731" s="77" t="str">
        <f t="shared" ref="AF731" si="385">+IF(P732&gt;P731,"SUPERADA",IF(T732=T731,"EQUILIBRADA",IF(T732&lt;T731,"PARA MEJORAR")))</f>
        <v>EQUILIBRADA</v>
      </c>
      <c r="AG731" s="109"/>
      <c r="AH731" s="109"/>
      <c r="AI731" s="109"/>
      <c r="AJ731" s="766"/>
      <c r="AK731" s="124"/>
      <c r="AP731" s="126"/>
      <c r="AQ731" s="104"/>
      <c r="AS731" s="80" t="str">
        <f t="shared" si="374"/>
        <v>OK</v>
      </c>
    </row>
    <row r="732" spans="1:45" ht="30" customHeight="1" thickBot="1" x14ac:dyDescent="0.35">
      <c r="A732" s="81"/>
      <c r="B732" s="754"/>
      <c r="C732" s="755"/>
      <c r="D732" s="756"/>
      <c r="E732" s="757"/>
      <c r="F732" s="758"/>
      <c r="G732" s="784"/>
      <c r="H732" s="760"/>
      <c r="I732" s="776"/>
      <c r="J732" s="776"/>
      <c r="K732" s="776"/>
      <c r="L732" s="763"/>
      <c r="M732" s="764"/>
      <c r="N732" s="93" t="s">
        <v>52</v>
      </c>
      <c r="O732" s="95">
        <v>0</v>
      </c>
      <c r="P732" s="95">
        <v>1</v>
      </c>
      <c r="Q732" s="95">
        <v>0</v>
      </c>
      <c r="R732" s="96">
        <v>0</v>
      </c>
      <c r="S732" s="97">
        <f>SUM(O732:O732)*M731</f>
        <v>0</v>
      </c>
      <c r="T732" s="98">
        <f>SUM(P732:P732)*M731</f>
        <v>0.2</v>
      </c>
      <c r="U732" s="98">
        <f>SUM(Q732:Q732)*M731</f>
        <v>0</v>
      </c>
      <c r="V732" s="98">
        <f>SUM(R732:R732)*M731</f>
        <v>0</v>
      </c>
      <c r="W732" s="160">
        <f t="shared" si="379"/>
        <v>0.2</v>
      </c>
      <c r="X732" s="100"/>
      <c r="Y732" s="101"/>
      <c r="Z732" s="102"/>
      <c r="AA732" s="103"/>
      <c r="AB732" s="104"/>
      <c r="AC732" s="105"/>
      <c r="AD732" s="806"/>
      <c r="AE732" s="107"/>
      <c r="AF732" s="108"/>
      <c r="AG732" s="109"/>
      <c r="AH732" s="109"/>
      <c r="AI732" s="109"/>
      <c r="AJ732" s="766"/>
      <c r="AK732" s="124"/>
      <c r="AP732" s="126"/>
      <c r="AQ732" s="104"/>
      <c r="AS732" s="114" t="str">
        <f t="shared" si="374"/>
        <v>OK</v>
      </c>
    </row>
    <row r="733" spans="1:45" ht="30" customHeight="1" x14ac:dyDescent="0.3">
      <c r="A733" s="81"/>
      <c r="B733" s="754"/>
      <c r="C733" s="755"/>
      <c r="D733" s="756"/>
      <c r="E733" s="757"/>
      <c r="F733" s="758"/>
      <c r="G733" s="784"/>
      <c r="H733" s="760"/>
      <c r="I733" s="776"/>
      <c r="J733" s="776"/>
      <c r="K733" s="776"/>
      <c r="L733" s="767" t="s">
        <v>857</v>
      </c>
      <c r="M733" s="768">
        <v>0.1</v>
      </c>
      <c r="N733" s="127" t="s">
        <v>46</v>
      </c>
      <c r="O733" s="184">
        <v>0</v>
      </c>
      <c r="P733" s="184">
        <v>1</v>
      </c>
      <c r="Q733" s="184">
        <v>0.75</v>
      </c>
      <c r="R733" s="185">
        <v>1</v>
      </c>
      <c r="S733" s="128">
        <f>SUM(O733:O733)*M733</f>
        <v>0</v>
      </c>
      <c r="T733" s="129">
        <f>SUM(P733:P733)*M733</f>
        <v>0.1</v>
      </c>
      <c r="U733" s="129">
        <f>SUM(Q733:Q733)*M733</f>
        <v>7.5000000000000011E-2</v>
      </c>
      <c r="V733" s="129">
        <f>SUM(R733:R733)*M733</f>
        <v>0.1</v>
      </c>
      <c r="W733" s="186">
        <f t="shared" si="379"/>
        <v>0.1</v>
      </c>
      <c r="X733" s="100"/>
      <c r="Y733" s="101"/>
      <c r="Z733" s="102"/>
      <c r="AA733" s="103"/>
      <c r="AB733" s="104"/>
      <c r="AC733" s="105"/>
      <c r="AD733" s="806"/>
      <c r="AE733" s="76"/>
      <c r="AF733" s="77" t="str">
        <f t="shared" ref="AF733" si="386">+IF(P734&gt;P733,"SUPERADA",IF(T734=T733,"EQUILIBRADA",IF(T734&lt;T733,"PARA MEJORAR")))</f>
        <v>PARA MEJORAR</v>
      </c>
      <c r="AG733" s="109"/>
      <c r="AH733" s="109"/>
      <c r="AI733" s="109"/>
      <c r="AJ733" s="766"/>
      <c r="AK733" s="124"/>
      <c r="AP733" s="126"/>
      <c r="AQ733" s="104"/>
      <c r="AS733" s="80" t="str">
        <f t="shared" si="374"/>
        <v>OK</v>
      </c>
    </row>
    <row r="734" spans="1:45" ht="30" customHeight="1" thickBot="1" x14ac:dyDescent="0.35">
      <c r="A734" s="81"/>
      <c r="B734" s="754"/>
      <c r="C734" s="777"/>
      <c r="D734" s="778"/>
      <c r="E734" s="779"/>
      <c r="F734" s="780"/>
      <c r="G734" s="785"/>
      <c r="H734" s="770"/>
      <c r="I734" s="781"/>
      <c r="J734" s="781"/>
      <c r="K734" s="781"/>
      <c r="L734" s="773"/>
      <c r="M734" s="774"/>
      <c r="N734" s="137" t="s">
        <v>52</v>
      </c>
      <c r="O734" s="139">
        <v>0</v>
      </c>
      <c r="P734" s="139">
        <v>0.5</v>
      </c>
      <c r="Q734" s="139">
        <v>0</v>
      </c>
      <c r="R734" s="140">
        <v>0</v>
      </c>
      <c r="S734" s="141">
        <f>SUM(O734:O734)*M733</f>
        <v>0</v>
      </c>
      <c r="T734" s="142">
        <f>SUM(P734:P734)*M733</f>
        <v>0.05</v>
      </c>
      <c r="U734" s="142">
        <f>SUM(Q734:Q734)*M733</f>
        <v>0</v>
      </c>
      <c r="V734" s="142">
        <f>SUM(R734:R734)*M733</f>
        <v>0</v>
      </c>
      <c r="W734" s="169">
        <f t="shared" si="379"/>
        <v>0.05</v>
      </c>
      <c r="X734" s="144"/>
      <c r="Y734" s="145"/>
      <c r="Z734" s="146"/>
      <c r="AA734" s="147"/>
      <c r="AB734" s="148"/>
      <c r="AC734" s="105"/>
      <c r="AD734" s="806"/>
      <c r="AE734" s="107"/>
      <c r="AF734" s="108"/>
      <c r="AG734" s="150"/>
      <c r="AH734" s="150"/>
      <c r="AI734" s="109"/>
      <c r="AJ734" s="832"/>
      <c r="AK734" s="124"/>
      <c r="AP734" s="126"/>
      <c r="AQ734" s="148"/>
      <c r="AS734" s="114" t="str">
        <f t="shared" si="374"/>
        <v>OK</v>
      </c>
    </row>
    <row r="735" spans="1:45" ht="30" customHeight="1" x14ac:dyDescent="0.3">
      <c r="A735" s="833" t="s">
        <v>858</v>
      </c>
      <c r="B735" s="834" t="s">
        <v>859</v>
      </c>
      <c r="C735" s="835">
        <v>56</v>
      </c>
      <c r="D735" s="836" t="s">
        <v>860</v>
      </c>
      <c r="E735" s="837">
        <v>60</v>
      </c>
      <c r="F735" s="838" t="s">
        <v>861</v>
      </c>
      <c r="G735" s="839" t="s">
        <v>862</v>
      </c>
      <c r="H735" s="840">
        <v>99</v>
      </c>
      <c r="I735" s="841" t="s">
        <v>863</v>
      </c>
      <c r="J735" s="841" t="s">
        <v>864</v>
      </c>
      <c r="K735" s="842">
        <v>0.495</v>
      </c>
      <c r="L735" s="843" t="s">
        <v>865</v>
      </c>
      <c r="M735" s="844">
        <v>0.2</v>
      </c>
      <c r="N735" s="62" t="s">
        <v>46</v>
      </c>
      <c r="O735" s="184">
        <v>1</v>
      </c>
      <c r="P735" s="184">
        <v>1</v>
      </c>
      <c r="Q735" s="184">
        <v>1</v>
      </c>
      <c r="R735" s="184">
        <v>1</v>
      </c>
      <c r="S735" s="66">
        <f>SUM(O735:O735)*M735</f>
        <v>0.2</v>
      </c>
      <c r="T735" s="67">
        <f>SUM(P735:P735)*M735</f>
        <v>0.2</v>
      </c>
      <c r="U735" s="67">
        <f>SUM(Q735:Q735)*M735</f>
        <v>0.2</v>
      </c>
      <c r="V735" s="67">
        <f>SUM(R735:R735)*M735</f>
        <v>0.2</v>
      </c>
      <c r="W735" s="155">
        <f t="shared" si="379"/>
        <v>0.2</v>
      </c>
      <c r="X735" s="69">
        <f>+S736+S738+S740+S742+S744+S746</f>
        <v>0.42000000000000004</v>
      </c>
      <c r="Y735" s="70">
        <f>+T736+T738+T740+T742+T744+T746</f>
        <v>0.495</v>
      </c>
      <c r="Z735" s="71">
        <f>+U736+U738+U740+U742+U744+U746</f>
        <v>0</v>
      </c>
      <c r="AA735" s="72">
        <f>+V736+V738+V740+V742+V744+V746</f>
        <v>0</v>
      </c>
      <c r="AB735" s="73">
        <f>+AA736+AA738+AA740+AA742+AA744+AA746</f>
        <v>0</v>
      </c>
      <c r="AC735" s="74" t="s">
        <v>866</v>
      </c>
      <c r="AD735" s="845" t="s">
        <v>867</v>
      </c>
      <c r="AE735" s="76"/>
      <c r="AF735" s="77" t="str">
        <f t="shared" ref="AF735" si="387">+IF(P736&gt;P735,"SUPERADA",IF(T736=T735,"EQUILIBRADA",IF(T736&lt;T735,"PARA MEJORAR")))</f>
        <v>EQUILIBRADA</v>
      </c>
      <c r="AG735" s="77" t="str">
        <f>IF(COUNTIF(AF735:AF746,"PARA MEJORAR")&gt;=1,"PARA MEJORAR","BIEN")</f>
        <v>PARA MEJORAR</v>
      </c>
      <c r="AH735" s="77" t="str">
        <f>IF(COUNTIF(AG735:AG746,"PARA MEJORAR")&gt;=1,"PARA MEJORAR","BIEN")</f>
        <v>PARA MEJORAR</v>
      </c>
      <c r="AI735" s="77" t="str">
        <f>IF(COUNTIF(AH735:AH904,"PARA MEJORAR")&gt;=1,"PARA MEJORAR","BIEN")</f>
        <v>PARA MEJORAR</v>
      </c>
      <c r="AJ735" s="846" t="s">
        <v>868</v>
      </c>
      <c r="AK735" s="111"/>
      <c r="AL735" s="112"/>
      <c r="AM735" s="112"/>
      <c r="AN735" s="112"/>
      <c r="AO735" s="112"/>
      <c r="AP735" s="113"/>
      <c r="AQ735" s="73"/>
      <c r="AS735" s="80" t="str">
        <f t="shared" si="374"/>
        <v>OK</v>
      </c>
    </row>
    <row r="736" spans="1:45" ht="30" customHeight="1" thickBot="1" x14ac:dyDescent="0.35">
      <c r="A736" s="847"/>
      <c r="B736" s="848"/>
      <c r="C736" s="849"/>
      <c r="D736" s="850"/>
      <c r="E736" s="851"/>
      <c r="F736" s="852"/>
      <c r="G736" s="853"/>
      <c r="H736" s="854"/>
      <c r="I736" s="855"/>
      <c r="J736" s="855"/>
      <c r="K736" s="855"/>
      <c r="L736" s="856"/>
      <c r="M736" s="857"/>
      <c r="N736" s="93" t="s">
        <v>52</v>
      </c>
      <c r="O736" s="95">
        <v>1</v>
      </c>
      <c r="P736" s="95">
        <v>1</v>
      </c>
      <c r="Q736" s="95">
        <v>0</v>
      </c>
      <c r="R736" s="95">
        <v>0</v>
      </c>
      <c r="S736" s="97">
        <f>SUM(O736:O736)*M735</f>
        <v>0.2</v>
      </c>
      <c r="T736" s="98">
        <f>SUM(P736:P736)*M735</f>
        <v>0.2</v>
      </c>
      <c r="U736" s="98">
        <f>SUM(Q736:Q736)*M735</f>
        <v>0</v>
      </c>
      <c r="V736" s="98">
        <f>SUM(R736:R736)*M735</f>
        <v>0</v>
      </c>
      <c r="W736" s="160">
        <f t="shared" si="379"/>
        <v>0.2</v>
      </c>
      <c r="X736" s="100"/>
      <c r="Y736" s="101"/>
      <c r="Z736" s="102"/>
      <c r="AA736" s="103"/>
      <c r="AB736" s="104"/>
      <c r="AC736" s="105"/>
      <c r="AD736" s="858"/>
      <c r="AE736" s="107"/>
      <c r="AF736" s="108"/>
      <c r="AG736" s="109"/>
      <c r="AH736" s="109"/>
      <c r="AI736" s="109"/>
      <c r="AJ736" s="859"/>
      <c r="AK736" s="124"/>
      <c r="AP736" s="126"/>
      <c r="AQ736" s="104"/>
      <c r="AS736" s="114" t="str">
        <f t="shared" si="374"/>
        <v>OK</v>
      </c>
    </row>
    <row r="737" spans="1:45" ht="30" customHeight="1" x14ac:dyDescent="0.3">
      <c r="A737" s="847"/>
      <c r="B737" s="848"/>
      <c r="C737" s="849"/>
      <c r="D737" s="850"/>
      <c r="E737" s="851"/>
      <c r="F737" s="852"/>
      <c r="G737" s="853"/>
      <c r="H737" s="854"/>
      <c r="I737" s="855"/>
      <c r="J737" s="855"/>
      <c r="K737" s="855"/>
      <c r="L737" s="860" t="s">
        <v>869</v>
      </c>
      <c r="M737" s="861">
        <v>0.15</v>
      </c>
      <c r="N737" s="127" t="s">
        <v>46</v>
      </c>
      <c r="O737" s="184">
        <v>1</v>
      </c>
      <c r="P737" s="184">
        <v>1</v>
      </c>
      <c r="Q737" s="184">
        <v>1</v>
      </c>
      <c r="R737" s="184">
        <v>1</v>
      </c>
      <c r="S737" s="128">
        <f>SUM(O737:O737)*M737</f>
        <v>0.15</v>
      </c>
      <c r="T737" s="129">
        <f>SUM(P737:P737)*M737</f>
        <v>0.15</v>
      </c>
      <c r="U737" s="129">
        <f>SUM(Q737:Q737)*M737</f>
        <v>0.15</v>
      </c>
      <c r="V737" s="129">
        <f>SUM(R737:R737)*M737</f>
        <v>0.15</v>
      </c>
      <c r="W737" s="186">
        <f t="shared" si="379"/>
        <v>0.15</v>
      </c>
      <c r="X737" s="100"/>
      <c r="Y737" s="101"/>
      <c r="Z737" s="102"/>
      <c r="AA737" s="103"/>
      <c r="AB737" s="104"/>
      <c r="AC737" s="105"/>
      <c r="AD737" s="858"/>
      <c r="AE737" s="76"/>
      <c r="AF737" s="77" t="str">
        <f t="shared" ref="AF737" si="388">+IF(P738&gt;P737,"SUPERADA",IF(T738=T737,"EQUILIBRADA",IF(T738&lt;T737,"PARA MEJORAR")))</f>
        <v>PARA MEJORAR</v>
      </c>
      <c r="AG737" s="109"/>
      <c r="AH737" s="109"/>
      <c r="AI737" s="109"/>
      <c r="AJ737" s="859"/>
      <c r="AK737" s="124"/>
      <c r="AP737" s="126"/>
      <c r="AQ737" s="104"/>
      <c r="AS737" s="80" t="str">
        <f t="shared" si="374"/>
        <v>OK</v>
      </c>
    </row>
    <row r="738" spans="1:45" ht="30" customHeight="1" thickBot="1" x14ac:dyDescent="0.35">
      <c r="A738" s="847"/>
      <c r="B738" s="848"/>
      <c r="C738" s="849"/>
      <c r="D738" s="850"/>
      <c r="E738" s="851"/>
      <c r="F738" s="852"/>
      <c r="G738" s="853"/>
      <c r="H738" s="854"/>
      <c r="I738" s="855"/>
      <c r="J738" s="855"/>
      <c r="K738" s="855"/>
      <c r="L738" s="856"/>
      <c r="M738" s="857"/>
      <c r="N738" s="93" t="s">
        <v>52</v>
      </c>
      <c r="O738" s="95">
        <v>0.8</v>
      </c>
      <c r="P738" s="95">
        <v>0.8</v>
      </c>
      <c r="Q738" s="95">
        <v>0</v>
      </c>
      <c r="R738" s="95">
        <v>0</v>
      </c>
      <c r="S738" s="97">
        <f>SUM(O738:O738)*M737</f>
        <v>0.12</v>
      </c>
      <c r="T738" s="98">
        <f>SUM(P738:P738)*M737</f>
        <v>0.12</v>
      </c>
      <c r="U738" s="98">
        <f>SUM(Q738:Q738)*M737</f>
        <v>0</v>
      </c>
      <c r="V738" s="98">
        <f>SUM(R738:R738)*M737</f>
        <v>0</v>
      </c>
      <c r="W738" s="160">
        <f t="shared" si="379"/>
        <v>0.12</v>
      </c>
      <c r="X738" s="100"/>
      <c r="Y738" s="101"/>
      <c r="Z738" s="102"/>
      <c r="AA738" s="103"/>
      <c r="AB738" s="104"/>
      <c r="AC738" s="105"/>
      <c r="AD738" s="858"/>
      <c r="AE738" s="107"/>
      <c r="AF738" s="108"/>
      <c r="AG738" s="109"/>
      <c r="AH738" s="109"/>
      <c r="AI738" s="109"/>
      <c r="AJ738" s="859"/>
      <c r="AK738" s="124"/>
      <c r="AP738" s="126"/>
      <c r="AQ738" s="104"/>
      <c r="AS738" s="114" t="str">
        <f t="shared" si="374"/>
        <v>OK</v>
      </c>
    </row>
    <row r="739" spans="1:45" ht="30" customHeight="1" x14ac:dyDescent="0.3">
      <c r="A739" s="847"/>
      <c r="B739" s="848"/>
      <c r="C739" s="849"/>
      <c r="D739" s="850"/>
      <c r="E739" s="851"/>
      <c r="F739" s="852"/>
      <c r="G739" s="853"/>
      <c r="H739" s="854"/>
      <c r="I739" s="855"/>
      <c r="J739" s="855"/>
      <c r="K739" s="855"/>
      <c r="L739" s="860" t="s">
        <v>870</v>
      </c>
      <c r="M739" s="861">
        <v>0.15</v>
      </c>
      <c r="N739" s="127" t="s">
        <v>46</v>
      </c>
      <c r="O739" s="184">
        <v>1</v>
      </c>
      <c r="P739" s="184">
        <v>1</v>
      </c>
      <c r="Q739" s="184">
        <v>1</v>
      </c>
      <c r="R739" s="184">
        <v>1</v>
      </c>
      <c r="S739" s="128">
        <f>SUM(O739:O739)*M739</f>
        <v>0.15</v>
      </c>
      <c r="T739" s="129">
        <f>SUM(P739:P739)*M739</f>
        <v>0.15</v>
      </c>
      <c r="U739" s="129">
        <f>SUM(Q739:Q739)*M739</f>
        <v>0.15</v>
      </c>
      <c r="V739" s="129">
        <f>SUM(R739:R739)*M739</f>
        <v>0.15</v>
      </c>
      <c r="W739" s="186">
        <f t="shared" si="379"/>
        <v>0.15</v>
      </c>
      <c r="X739" s="100"/>
      <c r="Y739" s="101"/>
      <c r="Z739" s="102"/>
      <c r="AA739" s="103"/>
      <c r="AB739" s="104"/>
      <c r="AC739" s="105"/>
      <c r="AD739" s="858"/>
      <c r="AE739" s="76"/>
      <c r="AF739" s="77" t="str">
        <f t="shared" ref="AF739" si="389">+IF(P740&gt;P739,"SUPERADA",IF(T740=T739,"EQUILIBRADA",IF(T740&lt;T739,"PARA MEJORAR")))</f>
        <v>PARA MEJORAR</v>
      </c>
      <c r="AG739" s="109"/>
      <c r="AH739" s="109"/>
      <c r="AI739" s="109"/>
      <c r="AJ739" s="859"/>
      <c r="AK739" s="124"/>
      <c r="AP739" s="126"/>
      <c r="AQ739" s="104"/>
      <c r="AS739" s="80" t="str">
        <f t="shared" si="374"/>
        <v>OK</v>
      </c>
    </row>
    <row r="740" spans="1:45" ht="30" customHeight="1" thickBot="1" x14ac:dyDescent="0.35">
      <c r="A740" s="847"/>
      <c r="B740" s="848"/>
      <c r="C740" s="849"/>
      <c r="D740" s="850"/>
      <c r="E740" s="851"/>
      <c r="F740" s="852"/>
      <c r="G740" s="853"/>
      <c r="H740" s="854"/>
      <c r="I740" s="855"/>
      <c r="J740" s="855"/>
      <c r="K740" s="855"/>
      <c r="L740" s="856"/>
      <c r="M740" s="857"/>
      <c r="N740" s="93" t="s">
        <v>52</v>
      </c>
      <c r="O740" s="95">
        <v>0.5</v>
      </c>
      <c r="P740" s="95">
        <v>0.5</v>
      </c>
      <c r="Q740" s="95">
        <v>0</v>
      </c>
      <c r="R740" s="95">
        <v>0</v>
      </c>
      <c r="S740" s="97">
        <f>SUM(O740:O740)*M739</f>
        <v>7.4999999999999997E-2</v>
      </c>
      <c r="T740" s="98">
        <f>SUM(P740:P740)*M739</f>
        <v>7.4999999999999997E-2</v>
      </c>
      <c r="U740" s="98">
        <f>SUM(Q740:Q740)*M739</f>
        <v>0</v>
      </c>
      <c r="V740" s="98">
        <f>SUM(R740:R740)*M739</f>
        <v>0</v>
      </c>
      <c r="W740" s="160">
        <f t="shared" si="379"/>
        <v>7.4999999999999997E-2</v>
      </c>
      <c r="X740" s="100"/>
      <c r="Y740" s="101"/>
      <c r="Z740" s="102"/>
      <c r="AA740" s="103"/>
      <c r="AB740" s="104"/>
      <c r="AC740" s="105"/>
      <c r="AD740" s="858"/>
      <c r="AE740" s="107"/>
      <c r="AF740" s="108"/>
      <c r="AG740" s="109"/>
      <c r="AH740" s="109"/>
      <c r="AI740" s="109"/>
      <c r="AJ740" s="859"/>
      <c r="AK740" s="124"/>
      <c r="AP740" s="126"/>
      <c r="AQ740" s="104"/>
      <c r="AS740" s="114" t="str">
        <f t="shared" si="374"/>
        <v>OK</v>
      </c>
    </row>
    <row r="741" spans="1:45" ht="30" customHeight="1" x14ac:dyDescent="0.3">
      <c r="A741" s="847"/>
      <c r="B741" s="848"/>
      <c r="C741" s="849"/>
      <c r="D741" s="850"/>
      <c r="E741" s="851"/>
      <c r="F741" s="852"/>
      <c r="G741" s="853"/>
      <c r="H741" s="854"/>
      <c r="I741" s="855"/>
      <c r="J741" s="855"/>
      <c r="K741" s="855"/>
      <c r="L741" s="860" t="s">
        <v>871</v>
      </c>
      <c r="M741" s="861">
        <v>0.25</v>
      </c>
      <c r="N741" s="127" t="s">
        <v>46</v>
      </c>
      <c r="O741" s="184">
        <v>0</v>
      </c>
      <c r="P741" s="184">
        <v>1</v>
      </c>
      <c r="Q741" s="184">
        <v>1</v>
      </c>
      <c r="R741" s="184">
        <v>1</v>
      </c>
      <c r="S741" s="128">
        <f>SUM(O741:O741)*M741</f>
        <v>0</v>
      </c>
      <c r="T741" s="129">
        <f>SUM(P741:P741)*M741</f>
        <v>0.25</v>
      </c>
      <c r="U741" s="129">
        <f>SUM(Q741:Q741)*M741</f>
        <v>0.25</v>
      </c>
      <c r="V741" s="129">
        <f>SUM(R741:R741)*M741</f>
        <v>0.25</v>
      </c>
      <c r="W741" s="186">
        <f t="shared" si="379"/>
        <v>0.25</v>
      </c>
      <c r="X741" s="100"/>
      <c r="Y741" s="101"/>
      <c r="Z741" s="102"/>
      <c r="AA741" s="103"/>
      <c r="AB741" s="104"/>
      <c r="AC741" s="105"/>
      <c r="AD741" s="858"/>
      <c r="AE741" s="76"/>
      <c r="AF741" s="77" t="str">
        <f t="shared" ref="AF741" si="390">+IF(P742&gt;P741,"SUPERADA",IF(T742=T741,"EQUILIBRADA",IF(T742&lt;T741,"PARA MEJORAR")))</f>
        <v>PARA MEJORAR</v>
      </c>
      <c r="AG741" s="109"/>
      <c r="AH741" s="109"/>
      <c r="AI741" s="109"/>
      <c r="AJ741" s="859"/>
      <c r="AK741" s="124"/>
      <c r="AP741" s="126"/>
      <c r="AQ741" s="104"/>
      <c r="AS741" s="80" t="str">
        <f t="shared" si="374"/>
        <v>OK</v>
      </c>
    </row>
    <row r="742" spans="1:45" ht="30" customHeight="1" thickBot="1" x14ac:dyDescent="0.35">
      <c r="A742" s="847"/>
      <c r="B742" s="848"/>
      <c r="C742" s="849"/>
      <c r="D742" s="850"/>
      <c r="E742" s="851"/>
      <c r="F742" s="852"/>
      <c r="G742" s="853"/>
      <c r="H742" s="854"/>
      <c r="I742" s="855"/>
      <c r="J742" s="855"/>
      <c r="K742" s="855"/>
      <c r="L742" s="856"/>
      <c r="M742" s="857"/>
      <c r="N742" s="93" t="s">
        <v>52</v>
      </c>
      <c r="O742" s="95">
        <v>0.1</v>
      </c>
      <c r="P742" s="95">
        <v>0.4</v>
      </c>
      <c r="Q742" s="95">
        <v>0</v>
      </c>
      <c r="R742" s="95">
        <v>0</v>
      </c>
      <c r="S742" s="97">
        <f>SUM(O742:O742)*M741</f>
        <v>2.5000000000000001E-2</v>
      </c>
      <c r="T742" s="98">
        <f>SUM(P742:P742)*M741</f>
        <v>0.1</v>
      </c>
      <c r="U742" s="98">
        <f>SUM(Q742:Q742)*M741</f>
        <v>0</v>
      </c>
      <c r="V742" s="98">
        <f>SUM(R742:R742)*M741</f>
        <v>0</v>
      </c>
      <c r="W742" s="160">
        <f t="shared" si="379"/>
        <v>0.1</v>
      </c>
      <c r="X742" s="100"/>
      <c r="Y742" s="101"/>
      <c r="Z742" s="102"/>
      <c r="AA742" s="103"/>
      <c r="AB742" s="104"/>
      <c r="AC742" s="105"/>
      <c r="AD742" s="858"/>
      <c r="AE742" s="107"/>
      <c r="AF742" s="108"/>
      <c r="AG742" s="109"/>
      <c r="AH742" s="109"/>
      <c r="AI742" s="109"/>
      <c r="AJ742" s="859"/>
      <c r="AK742" s="124"/>
      <c r="AP742" s="126"/>
      <c r="AQ742" s="104"/>
      <c r="AS742" s="114" t="str">
        <f t="shared" si="374"/>
        <v>OK</v>
      </c>
    </row>
    <row r="743" spans="1:45" ht="30" customHeight="1" x14ac:dyDescent="0.3">
      <c r="A743" s="847"/>
      <c r="B743" s="848"/>
      <c r="C743" s="849"/>
      <c r="D743" s="850"/>
      <c r="E743" s="851"/>
      <c r="F743" s="852"/>
      <c r="G743" s="853"/>
      <c r="H743" s="854"/>
      <c r="I743" s="855"/>
      <c r="J743" s="855"/>
      <c r="K743" s="855"/>
      <c r="L743" s="860" t="s">
        <v>872</v>
      </c>
      <c r="M743" s="861">
        <v>0.15</v>
      </c>
      <c r="N743" s="127" t="s">
        <v>46</v>
      </c>
      <c r="O743" s="184">
        <v>0</v>
      </c>
      <c r="P743" s="184">
        <v>0.5</v>
      </c>
      <c r="Q743" s="184">
        <v>1</v>
      </c>
      <c r="R743" s="184">
        <v>1</v>
      </c>
      <c r="S743" s="128">
        <f>SUM(O743:O743)*M743</f>
        <v>0</v>
      </c>
      <c r="T743" s="129">
        <f>SUM(P743:P743)*M743</f>
        <v>7.4999999999999997E-2</v>
      </c>
      <c r="U743" s="129">
        <f>SUM(Q743:Q743)*M743</f>
        <v>0.15</v>
      </c>
      <c r="V743" s="129">
        <f>SUM(R743:R743)*M743</f>
        <v>0.15</v>
      </c>
      <c r="W743" s="186">
        <f t="shared" si="379"/>
        <v>0.15</v>
      </c>
      <c r="X743" s="100"/>
      <c r="Y743" s="101"/>
      <c r="Z743" s="102"/>
      <c r="AA743" s="103"/>
      <c r="AB743" s="104"/>
      <c r="AC743" s="105"/>
      <c r="AD743" s="858"/>
      <c r="AE743" s="76"/>
      <c r="AF743" s="77" t="str">
        <f t="shared" ref="AF743" si="391">+IF(P744&gt;P743,"SUPERADA",IF(T744=T743,"EQUILIBRADA",IF(T744&lt;T743,"PARA MEJORAR")))</f>
        <v>PARA MEJORAR</v>
      </c>
      <c r="AG743" s="109"/>
      <c r="AH743" s="109"/>
      <c r="AI743" s="109"/>
      <c r="AJ743" s="859"/>
      <c r="AK743" s="124"/>
      <c r="AP743" s="126"/>
      <c r="AQ743" s="104"/>
      <c r="AS743" s="80" t="str">
        <f t="shared" si="374"/>
        <v>MAL</v>
      </c>
    </row>
    <row r="744" spans="1:45" ht="30" customHeight="1" thickBot="1" x14ac:dyDescent="0.35">
      <c r="A744" s="847"/>
      <c r="B744" s="848"/>
      <c r="C744" s="849"/>
      <c r="D744" s="850"/>
      <c r="E744" s="851"/>
      <c r="F744" s="852"/>
      <c r="G744" s="853"/>
      <c r="H744" s="854"/>
      <c r="I744" s="855"/>
      <c r="J744" s="855"/>
      <c r="K744" s="855"/>
      <c r="L744" s="856"/>
      <c r="M744" s="857"/>
      <c r="N744" s="93" t="s">
        <v>52</v>
      </c>
      <c r="O744" s="95">
        <v>0</v>
      </c>
      <c r="P744" s="95">
        <v>0</v>
      </c>
      <c r="Q744" s="95">
        <v>0</v>
      </c>
      <c r="R744" s="95">
        <v>0</v>
      </c>
      <c r="S744" s="97">
        <f>SUM(O744:O744)*M743</f>
        <v>0</v>
      </c>
      <c r="T744" s="98">
        <f>SUM(P744:P744)*M743</f>
        <v>0</v>
      </c>
      <c r="U744" s="98">
        <f>SUM(Q744:Q744)*M743</f>
        <v>0</v>
      </c>
      <c r="V744" s="98">
        <f>SUM(R744:R744)*M743</f>
        <v>0</v>
      </c>
      <c r="W744" s="160">
        <f t="shared" si="379"/>
        <v>0</v>
      </c>
      <c r="X744" s="100"/>
      <c r="Y744" s="101"/>
      <c r="Z744" s="102"/>
      <c r="AA744" s="103"/>
      <c r="AB744" s="104"/>
      <c r="AC744" s="105"/>
      <c r="AD744" s="858"/>
      <c r="AE744" s="107"/>
      <c r="AF744" s="108"/>
      <c r="AG744" s="109"/>
      <c r="AH744" s="109"/>
      <c r="AI744" s="109"/>
      <c r="AJ744" s="859"/>
      <c r="AK744" s="124"/>
      <c r="AP744" s="126"/>
      <c r="AQ744" s="104"/>
      <c r="AS744" s="114" t="str">
        <f t="shared" si="374"/>
        <v>OK</v>
      </c>
    </row>
    <row r="745" spans="1:45" ht="39.950000000000003" customHeight="1" x14ac:dyDescent="0.3">
      <c r="A745" s="847"/>
      <c r="B745" s="848"/>
      <c r="C745" s="849"/>
      <c r="D745" s="850"/>
      <c r="E745" s="851"/>
      <c r="F745" s="852"/>
      <c r="G745" s="853"/>
      <c r="H745" s="854"/>
      <c r="I745" s="855"/>
      <c r="J745" s="855"/>
      <c r="K745" s="855"/>
      <c r="L745" s="860" t="s">
        <v>873</v>
      </c>
      <c r="M745" s="861">
        <v>0.1</v>
      </c>
      <c r="N745" s="127" t="s">
        <v>46</v>
      </c>
      <c r="O745" s="184">
        <v>0</v>
      </c>
      <c r="P745" s="184">
        <v>0</v>
      </c>
      <c r="Q745" s="184">
        <v>0</v>
      </c>
      <c r="R745" s="184">
        <v>1</v>
      </c>
      <c r="S745" s="128">
        <f>SUM(O745:O745)*M745</f>
        <v>0</v>
      </c>
      <c r="T745" s="129">
        <f>SUM(P745:P745)*M745</f>
        <v>0</v>
      </c>
      <c r="U745" s="129">
        <f>SUM(Q745:Q745)*M745</f>
        <v>0</v>
      </c>
      <c r="V745" s="129">
        <f>SUM(R745:R745)*M745</f>
        <v>0.1</v>
      </c>
      <c r="W745" s="186">
        <f t="shared" si="379"/>
        <v>0.1</v>
      </c>
      <c r="X745" s="100"/>
      <c r="Y745" s="101"/>
      <c r="Z745" s="102"/>
      <c r="AA745" s="103"/>
      <c r="AB745" s="104"/>
      <c r="AC745" s="105"/>
      <c r="AD745" s="858"/>
      <c r="AE745" s="76"/>
      <c r="AF745" s="77" t="str">
        <f t="shared" ref="AF745" si="392">+IF(P746&gt;P745,"SUPERADA",IF(T746=T745,"EQUILIBRADA",IF(T746&lt;T745,"PARA MEJORAR")))</f>
        <v>EQUILIBRADA</v>
      </c>
      <c r="AG745" s="109"/>
      <c r="AH745" s="109"/>
      <c r="AI745" s="109"/>
      <c r="AJ745" s="859"/>
      <c r="AK745" s="124"/>
      <c r="AP745" s="126"/>
      <c r="AQ745" s="104"/>
      <c r="AS745" s="80" t="str">
        <f t="shared" si="374"/>
        <v>MAL</v>
      </c>
    </row>
    <row r="746" spans="1:45" ht="39.950000000000003" customHeight="1" thickBot="1" x14ac:dyDescent="0.35">
      <c r="A746" s="847"/>
      <c r="B746" s="848"/>
      <c r="C746" s="862"/>
      <c r="D746" s="863"/>
      <c r="E746" s="851"/>
      <c r="F746" s="852"/>
      <c r="G746" s="864"/>
      <c r="H746" s="865"/>
      <c r="I746" s="866"/>
      <c r="J746" s="866"/>
      <c r="K746" s="866"/>
      <c r="L746" s="867"/>
      <c r="M746" s="868"/>
      <c r="N746" s="137" t="s">
        <v>52</v>
      </c>
      <c r="O746" s="212">
        <v>0</v>
      </c>
      <c r="P746" s="212">
        <v>0</v>
      </c>
      <c r="Q746" s="212">
        <v>0</v>
      </c>
      <c r="R746" s="212">
        <v>0</v>
      </c>
      <c r="S746" s="214">
        <f>SUM(O746:O746)*M745</f>
        <v>0</v>
      </c>
      <c r="T746" s="215">
        <f>SUM(P746:P746)*M745</f>
        <v>0</v>
      </c>
      <c r="U746" s="215">
        <f>SUM(Q746:Q746)*M745</f>
        <v>0</v>
      </c>
      <c r="V746" s="215">
        <f>SUM(R746:R746)*M745</f>
        <v>0</v>
      </c>
      <c r="W746" s="290">
        <f t="shared" si="379"/>
        <v>0</v>
      </c>
      <c r="X746" s="144"/>
      <c r="Y746" s="145"/>
      <c r="Z746" s="146"/>
      <c r="AA746" s="147"/>
      <c r="AB746" s="148"/>
      <c r="AC746" s="105"/>
      <c r="AD746" s="858"/>
      <c r="AE746" s="107"/>
      <c r="AF746" s="108"/>
      <c r="AG746" s="150"/>
      <c r="AH746" s="150"/>
      <c r="AI746" s="109"/>
      <c r="AJ746" s="859"/>
      <c r="AK746" s="124"/>
      <c r="AP746" s="126"/>
      <c r="AQ746" s="148"/>
      <c r="AS746" s="114" t="str">
        <f t="shared" si="374"/>
        <v>OK</v>
      </c>
    </row>
    <row r="747" spans="1:45" ht="30" customHeight="1" x14ac:dyDescent="0.3">
      <c r="A747" s="847"/>
      <c r="B747" s="848"/>
      <c r="C747" s="835">
        <v>57</v>
      </c>
      <c r="D747" s="869" t="s">
        <v>874</v>
      </c>
      <c r="E747" s="851"/>
      <c r="F747" s="852"/>
      <c r="G747" s="839" t="s">
        <v>875</v>
      </c>
      <c r="H747" s="870">
        <v>100</v>
      </c>
      <c r="I747" s="841" t="s">
        <v>876</v>
      </c>
      <c r="J747" s="841" t="s">
        <v>877</v>
      </c>
      <c r="K747" s="871">
        <v>0.33600000000000002</v>
      </c>
      <c r="L747" s="843" t="s">
        <v>878</v>
      </c>
      <c r="M747" s="872">
        <v>0.4</v>
      </c>
      <c r="N747" s="62" t="s">
        <v>46</v>
      </c>
      <c r="O747" s="63">
        <v>0.1</v>
      </c>
      <c r="P747" s="64">
        <v>0.3</v>
      </c>
      <c r="Q747" s="64">
        <v>0.7</v>
      </c>
      <c r="R747" s="65">
        <v>1</v>
      </c>
      <c r="S747" s="66">
        <f>SUM(O747:O747)*M747</f>
        <v>4.0000000000000008E-2</v>
      </c>
      <c r="T747" s="67">
        <f>SUM(P747:P747)*M747</f>
        <v>0.12</v>
      </c>
      <c r="U747" s="67">
        <f>SUM(Q747:Q747)*M747</f>
        <v>0.27999999999999997</v>
      </c>
      <c r="V747" s="67">
        <f>SUM(R747:R747)*M747</f>
        <v>0.4</v>
      </c>
      <c r="W747" s="155">
        <f t="shared" si="379"/>
        <v>0.4</v>
      </c>
      <c r="X747" s="69">
        <f>+S748+S750+S752</f>
        <v>9.3600000000000017E-2</v>
      </c>
      <c r="Y747" s="70">
        <f>+T748+T750+T752</f>
        <v>0.33600000000000008</v>
      </c>
      <c r="Z747" s="71">
        <f>+U748+U750+U752</f>
        <v>0</v>
      </c>
      <c r="AA747" s="72">
        <f>+V748+V750+V752</f>
        <v>0</v>
      </c>
      <c r="AB747" s="73">
        <f>+AA748+AA750+AA752</f>
        <v>0</v>
      </c>
      <c r="AC747" s="105"/>
      <c r="AD747" s="858"/>
      <c r="AE747" s="76"/>
      <c r="AF747" s="77" t="str">
        <f t="shared" ref="AF747" si="393">+IF(P748&gt;P747,"SUPERADA",IF(T748=T747,"EQUILIBRADA",IF(T748&lt;T747,"PARA MEJORAR")))</f>
        <v>SUPERADA</v>
      </c>
      <c r="AG747" s="77" t="str">
        <f>IF(COUNTIF(AF747:AF752,"PARA MEJORAR")&gt;=1,"PARA MEJORAR","BIEN")</f>
        <v>PARA MEJORAR</v>
      </c>
      <c r="AH747" s="77" t="str">
        <f>IF(COUNTIF(AG747:AG752,"PARA MEJORAR")&gt;=1,"PARA MEJORAR","BIEN")</f>
        <v>PARA MEJORAR</v>
      </c>
      <c r="AI747" s="109"/>
      <c r="AJ747" s="859"/>
      <c r="AK747" s="111"/>
      <c r="AL747" s="112"/>
      <c r="AM747" s="112"/>
      <c r="AN747" s="112"/>
      <c r="AO747" s="112"/>
      <c r="AP747" s="113"/>
      <c r="AQ747" s="73"/>
      <c r="AS747" s="80" t="str">
        <f t="shared" si="374"/>
        <v>MAL</v>
      </c>
    </row>
    <row r="748" spans="1:45" ht="30" customHeight="1" thickBot="1" x14ac:dyDescent="0.35">
      <c r="A748" s="847"/>
      <c r="B748" s="848"/>
      <c r="C748" s="849"/>
      <c r="D748" s="873"/>
      <c r="E748" s="851"/>
      <c r="F748" s="852"/>
      <c r="G748" s="853"/>
      <c r="H748" s="874"/>
      <c r="I748" s="875"/>
      <c r="J748" s="875"/>
      <c r="K748" s="855"/>
      <c r="L748" s="856"/>
      <c r="M748" s="876"/>
      <c r="N748" s="93" t="s">
        <v>52</v>
      </c>
      <c r="O748" s="94">
        <v>0.13400000000000001</v>
      </c>
      <c r="P748" s="95">
        <v>0.39</v>
      </c>
      <c r="Q748" s="95">
        <v>0</v>
      </c>
      <c r="R748" s="96">
        <v>0</v>
      </c>
      <c r="S748" s="97">
        <f>SUM(O748:O748)*M747</f>
        <v>5.3600000000000009E-2</v>
      </c>
      <c r="T748" s="98">
        <f>SUM(P748:P748)*M747</f>
        <v>0.15600000000000003</v>
      </c>
      <c r="U748" s="98">
        <f>SUM(Q748:Q748)*M747</f>
        <v>0</v>
      </c>
      <c r="V748" s="98">
        <f>SUM(R748:R748)*M747</f>
        <v>0</v>
      </c>
      <c r="W748" s="160">
        <f t="shared" si="379"/>
        <v>0.15600000000000003</v>
      </c>
      <c r="X748" s="100"/>
      <c r="Y748" s="101"/>
      <c r="Z748" s="102"/>
      <c r="AA748" s="103"/>
      <c r="AB748" s="104"/>
      <c r="AC748" s="105"/>
      <c r="AD748" s="858"/>
      <c r="AE748" s="107"/>
      <c r="AF748" s="108"/>
      <c r="AG748" s="109"/>
      <c r="AH748" s="109"/>
      <c r="AI748" s="109"/>
      <c r="AJ748" s="859"/>
      <c r="AK748" s="124"/>
      <c r="AP748" s="126"/>
      <c r="AQ748" s="104"/>
      <c r="AS748" s="114" t="str">
        <f t="shared" si="374"/>
        <v>OK</v>
      </c>
    </row>
    <row r="749" spans="1:45" ht="30" customHeight="1" x14ac:dyDescent="0.3">
      <c r="A749" s="847"/>
      <c r="B749" s="848"/>
      <c r="C749" s="849"/>
      <c r="D749" s="873"/>
      <c r="E749" s="851"/>
      <c r="F749" s="852"/>
      <c r="G749" s="853"/>
      <c r="H749" s="874"/>
      <c r="I749" s="877" t="s">
        <v>879</v>
      </c>
      <c r="J749" s="877" t="s">
        <v>880</v>
      </c>
      <c r="K749" s="855"/>
      <c r="L749" s="860" t="s">
        <v>881</v>
      </c>
      <c r="M749" s="878">
        <v>0.4</v>
      </c>
      <c r="N749" s="127" t="s">
        <v>46</v>
      </c>
      <c r="O749" s="208">
        <v>0.1</v>
      </c>
      <c r="P749" s="184">
        <v>0.7</v>
      </c>
      <c r="Q749" s="184">
        <v>1</v>
      </c>
      <c r="R749" s="185">
        <v>1</v>
      </c>
      <c r="S749" s="128">
        <f>SUM(O749:O749)*M749</f>
        <v>4.0000000000000008E-2</v>
      </c>
      <c r="T749" s="129">
        <f>SUM(P749:P749)*M749</f>
        <v>0.27999999999999997</v>
      </c>
      <c r="U749" s="129">
        <f>SUM(Q749:Q749)*M749</f>
        <v>0.4</v>
      </c>
      <c r="V749" s="129">
        <f>SUM(R749:R749)*M749</f>
        <v>0.4</v>
      </c>
      <c r="W749" s="186">
        <f t="shared" si="379"/>
        <v>0.4</v>
      </c>
      <c r="X749" s="100"/>
      <c r="Y749" s="101"/>
      <c r="Z749" s="102"/>
      <c r="AA749" s="103"/>
      <c r="AB749" s="104"/>
      <c r="AC749" s="105"/>
      <c r="AD749" s="858"/>
      <c r="AE749" s="76"/>
      <c r="AF749" s="77" t="str">
        <f t="shared" ref="AF749" si="394">+IF(P750&gt;P749,"SUPERADA",IF(T750=T749,"EQUILIBRADA",IF(T750&lt;T749,"PARA MEJORAR")))</f>
        <v>PARA MEJORAR</v>
      </c>
      <c r="AG749" s="109"/>
      <c r="AH749" s="109"/>
      <c r="AI749" s="109"/>
      <c r="AJ749" s="859"/>
      <c r="AK749" s="124"/>
      <c r="AP749" s="126"/>
      <c r="AQ749" s="104"/>
      <c r="AS749" s="80" t="str">
        <f t="shared" si="374"/>
        <v>MAL</v>
      </c>
    </row>
    <row r="750" spans="1:45" ht="30" customHeight="1" thickBot="1" x14ac:dyDescent="0.35">
      <c r="A750" s="847"/>
      <c r="B750" s="848"/>
      <c r="C750" s="849"/>
      <c r="D750" s="873"/>
      <c r="E750" s="851"/>
      <c r="F750" s="852"/>
      <c r="G750" s="853"/>
      <c r="H750" s="874"/>
      <c r="I750" s="875"/>
      <c r="J750" s="875"/>
      <c r="K750" s="855"/>
      <c r="L750" s="856"/>
      <c r="M750" s="876"/>
      <c r="N750" s="93" t="s">
        <v>52</v>
      </c>
      <c r="O750" s="94">
        <v>0.1</v>
      </c>
      <c r="P750" s="95">
        <v>0.4</v>
      </c>
      <c r="Q750" s="95">
        <v>0</v>
      </c>
      <c r="R750" s="96">
        <v>0</v>
      </c>
      <c r="S750" s="97">
        <f>SUM(O750:O750)*M749</f>
        <v>4.0000000000000008E-2</v>
      </c>
      <c r="T750" s="98">
        <f>SUM(P750:P750)*M749</f>
        <v>0.16000000000000003</v>
      </c>
      <c r="U750" s="98">
        <f>SUM(Q750:Q750)*M749</f>
        <v>0</v>
      </c>
      <c r="V750" s="98">
        <f>SUM(R750:R750)*M749</f>
        <v>0</v>
      </c>
      <c r="W750" s="160">
        <f t="shared" si="379"/>
        <v>0.16000000000000003</v>
      </c>
      <c r="X750" s="100"/>
      <c r="Y750" s="101"/>
      <c r="Z750" s="102"/>
      <c r="AA750" s="103"/>
      <c r="AB750" s="104"/>
      <c r="AC750" s="105"/>
      <c r="AD750" s="858"/>
      <c r="AE750" s="107"/>
      <c r="AF750" s="108"/>
      <c r="AG750" s="109"/>
      <c r="AH750" s="109"/>
      <c r="AI750" s="109"/>
      <c r="AJ750" s="859"/>
      <c r="AK750" s="124"/>
      <c r="AP750" s="126"/>
      <c r="AQ750" s="104"/>
      <c r="AS750" s="114" t="str">
        <f t="shared" si="374"/>
        <v>OK</v>
      </c>
    </row>
    <row r="751" spans="1:45" ht="30" customHeight="1" x14ac:dyDescent="0.3">
      <c r="A751" s="847"/>
      <c r="B751" s="848"/>
      <c r="C751" s="849"/>
      <c r="D751" s="873"/>
      <c r="E751" s="851"/>
      <c r="F751" s="852"/>
      <c r="G751" s="853"/>
      <c r="H751" s="874"/>
      <c r="I751" s="877" t="s">
        <v>882</v>
      </c>
      <c r="J751" s="877" t="s">
        <v>883</v>
      </c>
      <c r="K751" s="855"/>
      <c r="L751" s="860" t="s">
        <v>884</v>
      </c>
      <c r="M751" s="878">
        <v>0.2</v>
      </c>
      <c r="N751" s="127" t="s">
        <v>46</v>
      </c>
      <c r="O751" s="208">
        <v>0</v>
      </c>
      <c r="P751" s="184">
        <v>0.1</v>
      </c>
      <c r="Q751" s="184">
        <v>0.5</v>
      </c>
      <c r="R751" s="185">
        <v>1</v>
      </c>
      <c r="S751" s="128">
        <f>SUM(O751:O751)*M751</f>
        <v>0</v>
      </c>
      <c r="T751" s="129">
        <f>SUM(P751:P751)*M751</f>
        <v>2.0000000000000004E-2</v>
      </c>
      <c r="U751" s="129">
        <f>SUM(Q751:Q751)*M751</f>
        <v>0.1</v>
      </c>
      <c r="V751" s="129">
        <f>SUM(R751:R751)*M751</f>
        <v>0.2</v>
      </c>
      <c r="W751" s="186">
        <f t="shared" si="379"/>
        <v>0.2</v>
      </c>
      <c r="X751" s="100"/>
      <c r="Y751" s="101"/>
      <c r="Z751" s="102"/>
      <c r="AA751" s="103"/>
      <c r="AB751" s="104"/>
      <c r="AC751" s="105"/>
      <c r="AD751" s="858"/>
      <c r="AE751" s="76"/>
      <c r="AF751" s="77" t="str">
        <f t="shared" ref="AF751" si="395">+IF(P752&gt;P751,"SUPERADA",IF(T752=T751,"EQUILIBRADA",IF(T752&lt;T751,"PARA MEJORAR")))</f>
        <v>EQUILIBRADA</v>
      </c>
      <c r="AG751" s="109"/>
      <c r="AH751" s="109"/>
      <c r="AI751" s="109"/>
      <c r="AJ751" s="859"/>
      <c r="AK751" s="124"/>
      <c r="AP751" s="126"/>
      <c r="AQ751" s="104"/>
      <c r="AS751" s="80" t="str">
        <f t="shared" si="374"/>
        <v>MAL</v>
      </c>
    </row>
    <row r="752" spans="1:45" ht="30" customHeight="1" thickBot="1" x14ac:dyDescent="0.35">
      <c r="A752" s="847"/>
      <c r="B752" s="848"/>
      <c r="C752" s="849"/>
      <c r="D752" s="873"/>
      <c r="E752" s="851"/>
      <c r="F752" s="852"/>
      <c r="G752" s="864"/>
      <c r="H752" s="879"/>
      <c r="I752" s="866"/>
      <c r="J752" s="866"/>
      <c r="K752" s="866"/>
      <c r="L752" s="867"/>
      <c r="M752" s="880"/>
      <c r="N752" s="137" t="s">
        <v>52</v>
      </c>
      <c r="O752" s="138">
        <v>0</v>
      </c>
      <c r="P752" s="139">
        <v>0.1</v>
      </c>
      <c r="Q752" s="139">
        <v>0</v>
      </c>
      <c r="R752" s="140">
        <v>0</v>
      </c>
      <c r="S752" s="141">
        <f>SUM(O752:O752)*M751</f>
        <v>0</v>
      </c>
      <c r="T752" s="142">
        <f>SUM(P752:P752)*M751</f>
        <v>2.0000000000000004E-2</v>
      </c>
      <c r="U752" s="142">
        <f>SUM(Q752:Q752)*M751</f>
        <v>0</v>
      </c>
      <c r="V752" s="142">
        <f>SUM(R752:R752)*M751</f>
        <v>0</v>
      </c>
      <c r="W752" s="169">
        <f t="shared" si="379"/>
        <v>2.0000000000000004E-2</v>
      </c>
      <c r="X752" s="144"/>
      <c r="Y752" s="145"/>
      <c r="Z752" s="146"/>
      <c r="AA752" s="147"/>
      <c r="AB752" s="148"/>
      <c r="AC752" s="105"/>
      <c r="AD752" s="858"/>
      <c r="AE752" s="107"/>
      <c r="AF752" s="108"/>
      <c r="AG752" s="150"/>
      <c r="AH752" s="109"/>
      <c r="AI752" s="109"/>
      <c r="AJ752" s="859"/>
      <c r="AK752" s="124"/>
      <c r="AP752" s="126"/>
      <c r="AQ752" s="148"/>
      <c r="AS752" s="114" t="str">
        <f t="shared" si="374"/>
        <v>OK</v>
      </c>
    </row>
    <row r="753" spans="1:45" ht="30" customHeight="1" x14ac:dyDescent="0.3">
      <c r="A753" s="847"/>
      <c r="B753" s="848"/>
      <c r="C753" s="849"/>
      <c r="D753" s="873"/>
      <c r="E753" s="851"/>
      <c r="F753" s="852"/>
      <c r="G753" s="839" t="s">
        <v>885</v>
      </c>
      <c r="H753" s="870">
        <v>101</v>
      </c>
      <c r="I753" s="841" t="s">
        <v>886</v>
      </c>
      <c r="J753" s="841" t="s">
        <v>887</v>
      </c>
      <c r="K753" s="842">
        <v>0.37</v>
      </c>
      <c r="L753" s="843" t="s">
        <v>888</v>
      </c>
      <c r="M753" s="844">
        <v>0.1</v>
      </c>
      <c r="N753" s="62" t="s">
        <v>46</v>
      </c>
      <c r="O753" s="184">
        <v>0.25</v>
      </c>
      <c r="P753" s="184">
        <v>0.5</v>
      </c>
      <c r="Q753" s="184">
        <v>0.75</v>
      </c>
      <c r="R753" s="184">
        <v>1</v>
      </c>
      <c r="S753" s="66">
        <f>SUM(O753:O753)*M753</f>
        <v>2.5000000000000001E-2</v>
      </c>
      <c r="T753" s="67">
        <f>SUM(P753:P753)*M753</f>
        <v>0.05</v>
      </c>
      <c r="U753" s="67">
        <f>SUM(Q753:Q753)*M753</f>
        <v>7.5000000000000011E-2</v>
      </c>
      <c r="V753" s="67">
        <f>SUM(R753:R753)*M753</f>
        <v>0.1</v>
      </c>
      <c r="W753" s="155">
        <f t="shared" si="379"/>
        <v>0.1</v>
      </c>
      <c r="X753" s="69">
        <f>+S754+S756+S758+S760</f>
        <v>0.19999999999999998</v>
      </c>
      <c r="Y753" s="70">
        <f>+T754+T756+T758+T760</f>
        <v>0.36999999999999994</v>
      </c>
      <c r="Z753" s="71">
        <f>+U754+U756+U758+U760</f>
        <v>0</v>
      </c>
      <c r="AA753" s="72">
        <f>+V754+V756+V758+V760</f>
        <v>0</v>
      </c>
      <c r="AB753" s="73">
        <f>+AA754+AA756+AA758+AA760</f>
        <v>0</v>
      </c>
      <c r="AC753" s="105"/>
      <c r="AD753" s="858"/>
      <c r="AE753" s="76"/>
      <c r="AF753" s="77" t="str">
        <f t="shared" ref="AF753" si="396">+IF(P754&gt;P753,"SUPERADA",IF(T754=T753,"EQUILIBRADA",IF(T754&lt;T753,"PARA MEJORAR")))</f>
        <v>PARA MEJORAR</v>
      </c>
      <c r="AG753" s="77" t="str">
        <f>IF(COUNTIF(AF753:AF760,"PARA MEJORAR")&gt;=1,"PARA MEJORAR","BIEN")</f>
        <v>PARA MEJORAR</v>
      </c>
      <c r="AH753" s="109"/>
      <c r="AI753" s="109"/>
      <c r="AJ753" s="859"/>
      <c r="AK753" s="111"/>
      <c r="AL753" s="112"/>
      <c r="AM753" s="112"/>
      <c r="AN753" s="112"/>
      <c r="AO753" s="112"/>
      <c r="AP753" s="113"/>
      <c r="AQ753" s="73"/>
      <c r="AS753" s="80" t="str">
        <f t="shared" si="374"/>
        <v>MAL</v>
      </c>
    </row>
    <row r="754" spans="1:45" ht="30" customHeight="1" thickBot="1" x14ac:dyDescent="0.35">
      <c r="A754" s="847"/>
      <c r="B754" s="848"/>
      <c r="C754" s="849"/>
      <c r="D754" s="873"/>
      <c r="E754" s="851"/>
      <c r="F754" s="852"/>
      <c r="G754" s="853"/>
      <c r="H754" s="874"/>
      <c r="I754" s="855"/>
      <c r="J754" s="855"/>
      <c r="K754" s="855"/>
      <c r="L754" s="856"/>
      <c r="M754" s="857"/>
      <c r="N754" s="93" t="s">
        <v>52</v>
      </c>
      <c r="O754" s="95">
        <v>0.25</v>
      </c>
      <c r="P754" s="95">
        <v>0.4</v>
      </c>
      <c r="Q754" s="95">
        <v>0</v>
      </c>
      <c r="R754" s="95">
        <v>0</v>
      </c>
      <c r="S754" s="97">
        <f>SUM(O754:O754)*M753</f>
        <v>2.5000000000000001E-2</v>
      </c>
      <c r="T754" s="98">
        <f>SUM(P754:P754)*M753</f>
        <v>4.0000000000000008E-2</v>
      </c>
      <c r="U754" s="98">
        <f>SUM(Q754:Q754)*M753</f>
        <v>0</v>
      </c>
      <c r="V754" s="98">
        <f>SUM(R754:R754)*M753</f>
        <v>0</v>
      </c>
      <c r="W754" s="160">
        <f t="shared" si="379"/>
        <v>4.0000000000000008E-2</v>
      </c>
      <c r="X754" s="100"/>
      <c r="Y754" s="101"/>
      <c r="Z754" s="102"/>
      <c r="AA754" s="103"/>
      <c r="AB754" s="104"/>
      <c r="AC754" s="105"/>
      <c r="AD754" s="858"/>
      <c r="AE754" s="107"/>
      <c r="AF754" s="108"/>
      <c r="AG754" s="109"/>
      <c r="AH754" s="109"/>
      <c r="AI754" s="109"/>
      <c r="AJ754" s="859"/>
      <c r="AK754" s="124"/>
      <c r="AP754" s="126"/>
      <c r="AQ754" s="104"/>
      <c r="AS754" s="114" t="str">
        <f t="shared" si="374"/>
        <v>OK</v>
      </c>
    </row>
    <row r="755" spans="1:45" ht="30" customHeight="1" x14ac:dyDescent="0.3">
      <c r="A755" s="847"/>
      <c r="B755" s="848"/>
      <c r="C755" s="849"/>
      <c r="D755" s="873"/>
      <c r="E755" s="851"/>
      <c r="F755" s="852"/>
      <c r="G755" s="853"/>
      <c r="H755" s="874"/>
      <c r="I755" s="855"/>
      <c r="J755" s="855"/>
      <c r="K755" s="855"/>
      <c r="L755" s="860" t="s">
        <v>889</v>
      </c>
      <c r="M755" s="861">
        <v>0.35</v>
      </c>
      <c r="N755" s="127" t="s">
        <v>46</v>
      </c>
      <c r="O755" s="184">
        <v>0.25</v>
      </c>
      <c r="P755" s="184">
        <v>0.5</v>
      </c>
      <c r="Q755" s="184">
        <v>0.75</v>
      </c>
      <c r="R755" s="184">
        <v>1</v>
      </c>
      <c r="S755" s="128">
        <f>SUM(O755:O755)*M755</f>
        <v>8.7499999999999994E-2</v>
      </c>
      <c r="T755" s="129">
        <f>SUM(P755:P755)*M755</f>
        <v>0.17499999999999999</v>
      </c>
      <c r="U755" s="129">
        <f>SUM(Q755:Q755)*M755</f>
        <v>0.26249999999999996</v>
      </c>
      <c r="V755" s="129">
        <f>SUM(R755:R755)*M755</f>
        <v>0.35</v>
      </c>
      <c r="W755" s="186">
        <f t="shared" si="379"/>
        <v>0.35</v>
      </c>
      <c r="X755" s="100"/>
      <c r="Y755" s="101"/>
      <c r="Z755" s="102"/>
      <c r="AA755" s="103"/>
      <c r="AB755" s="104"/>
      <c r="AC755" s="105"/>
      <c r="AD755" s="858"/>
      <c r="AE755" s="76"/>
      <c r="AF755" s="77" t="str">
        <f t="shared" ref="AF755" si="397">+IF(P756&gt;P755,"SUPERADA",IF(T756=T755,"EQUILIBRADA",IF(T756&lt;T755,"PARA MEJORAR")))</f>
        <v>PARA MEJORAR</v>
      </c>
      <c r="AG755" s="109"/>
      <c r="AH755" s="109"/>
      <c r="AI755" s="109"/>
      <c r="AJ755" s="859"/>
      <c r="AK755" s="124"/>
      <c r="AP755" s="126"/>
      <c r="AQ755" s="104"/>
      <c r="AS755" s="80" t="str">
        <f t="shared" si="374"/>
        <v>MAL</v>
      </c>
    </row>
    <row r="756" spans="1:45" ht="30" customHeight="1" thickBot="1" x14ac:dyDescent="0.35">
      <c r="A756" s="847"/>
      <c r="B756" s="848"/>
      <c r="C756" s="849"/>
      <c r="D756" s="873"/>
      <c r="E756" s="851"/>
      <c r="F756" s="852"/>
      <c r="G756" s="853"/>
      <c r="H756" s="874"/>
      <c r="I756" s="855"/>
      <c r="J756" s="855"/>
      <c r="K756" s="855"/>
      <c r="L756" s="856"/>
      <c r="M756" s="857"/>
      <c r="N756" s="93" t="s">
        <v>52</v>
      </c>
      <c r="O756" s="95">
        <v>0.25</v>
      </c>
      <c r="P756" s="95">
        <v>0.4</v>
      </c>
      <c r="Q756" s="95">
        <v>0</v>
      </c>
      <c r="R756" s="95">
        <v>0</v>
      </c>
      <c r="S756" s="97">
        <f>SUM(O756:O756)*M755</f>
        <v>8.7499999999999994E-2</v>
      </c>
      <c r="T756" s="98">
        <f>SUM(P756:P756)*M755</f>
        <v>0.13999999999999999</v>
      </c>
      <c r="U756" s="98">
        <f>SUM(Q756:Q756)*M755</f>
        <v>0</v>
      </c>
      <c r="V756" s="98">
        <f>SUM(R756:R756)*M755</f>
        <v>0</v>
      </c>
      <c r="W756" s="160">
        <f t="shared" si="379"/>
        <v>0.13999999999999999</v>
      </c>
      <c r="X756" s="100"/>
      <c r="Y756" s="101"/>
      <c r="Z756" s="102"/>
      <c r="AA756" s="103"/>
      <c r="AB756" s="104"/>
      <c r="AC756" s="105"/>
      <c r="AD756" s="858"/>
      <c r="AE756" s="107"/>
      <c r="AF756" s="108"/>
      <c r="AG756" s="109"/>
      <c r="AH756" s="109"/>
      <c r="AI756" s="109"/>
      <c r="AJ756" s="859"/>
      <c r="AK756" s="124"/>
      <c r="AP756" s="126"/>
      <c r="AQ756" s="104"/>
      <c r="AS756" s="114" t="str">
        <f t="shared" si="374"/>
        <v>OK</v>
      </c>
    </row>
    <row r="757" spans="1:45" ht="30" customHeight="1" x14ac:dyDescent="0.3">
      <c r="A757" s="847"/>
      <c r="B757" s="848"/>
      <c r="C757" s="849"/>
      <c r="D757" s="873"/>
      <c r="E757" s="851"/>
      <c r="F757" s="852"/>
      <c r="G757" s="853"/>
      <c r="H757" s="874"/>
      <c r="I757" s="855"/>
      <c r="J757" s="855"/>
      <c r="K757" s="855"/>
      <c r="L757" s="860" t="s">
        <v>890</v>
      </c>
      <c r="M757" s="861">
        <v>0.35</v>
      </c>
      <c r="N757" s="127" t="s">
        <v>46</v>
      </c>
      <c r="O757" s="184">
        <v>0.25</v>
      </c>
      <c r="P757" s="184">
        <v>0.5</v>
      </c>
      <c r="Q757" s="184">
        <v>0.75</v>
      </c>
      <c r="R757" s="184">
        <v>1</v>
      </c>
      <c r="S757" s="128">
        <f>SUM(O757:O757)*M757</f>
        <v>8.7499999999999994E-2</v>
      </c>
      <c r="T757" s="129">
        <f>SUM(P757:P757)*M757</f>
        <v>0.17499999999999999</v>
      </c>
      <c r="U757" s="129">
        <f>SUM(Q757:Q757)*M757</f>
        <v>0.26249999999999996</v>
      </c>
      <c r="V757" s="129">
        <f>SUM(R757:R757)*M757</f>
        <v>0.35</v>
      </c>
      <c r="W757" s="186">
        <f t="shared" si="379"/>
        <v>0.35</v>
      </c>
      <c r="X757" s="100"/>
      <c r="Y757" s="101"/>
      <c r="Z757" s="102"/>
      <c r="AA757" s="103"/>
      <c r="AB757" s="104"/>
      <c r="AC757" s="105"/>
      <c r="AD757" s="858"/>
      <c r="AE757" s="76"/>
      <c r="AF757" s="77" t="str">
        <f t="shared" ref="AF757" si="398">+IF(P758&gt;P757,"SUPERADA",IF(T758=T757,"EQUILIBRADA",IF(T758&lt;T757,"PARA MEJORAR")))</f>
        <v>PARA MEJORAR</v>
      </c>
      <c r="AG757" s="109"/>
      <c r="AH757" s="109"/>
      <c r="AI757" s="109"/>
      <c r="AJ757" s="859"/>
      <c r="AK757" s="124"/>
      <c r="AP757" s="126"/>
      <c r="AQ757" s="104"/>
      <c r="AS757" s="80" t="str">
        <f t="shared" si="374"/>
        <v>MAL</v>
      </c>
    </row>
    <row r="758" spans="1:45" ht="30" customHeight="1" thickBot="1" x14ac:dyDescent="0.35">
      <c r="A758" s="847"/>
      <c r="B758" s="848"/>
      <c r="C758" s="849"/>
      <c r="D758" s="873"/>
      <c r="E758" s="851"/>
      <c r="F758" s="852"/>
      <c r="G758" s="853"/>
      <c r="H758" s="874"/>
      <c r="I758" s="855"/>
      <c r="J758" s="855"/>
      <c r="K758" s="855"/>
      <c r="L758" s="856"/>
      <c r="M758" s="857"/>
      <c r="N758" s="93" t="s">
        <v>52</v>
      </c>
      <c r="O758" s="95">
        <v>0.25</v>
      </c>
      <c r="P758" s="95">
        <v>0.4</v>
      </c>
      <c r="Q758" s="95">
        <v>0</v>
      </c>
      <c r="R758" s="95">
        <v>0</v>
      </c>
      <c r="S758" s="97">
        <f>SUM(O758:O758)*M757</f>
        <v>8.7499999999999994E-2</v>
      </c>
      <c r="T758" s="98">
        <f>SUM(P758:P758)*M757</f>
        <v>0.13999999999999999</v>
      </c>
      <c r="U758" s="98">
        <f>SUM(Q758:Q758)*M757</f>
        <v>0</v>
      </c>
      <c r="V758" s="98">
        <f>SUM(R758:R758)*M757</f>
        <v>0</v>
      </c>
      <c r="W758" s="160">
        <f t="shared" si="379"/>
        <v>0.13999999999999999</v>
      </c>
      <c r="X758" s="100"/>
      <c r="Y758" s="101"/>
      <c r="Z758" s="102"/>
      <c r="AA758" s="103"/>
      <c r="AB758" s="104"/>
      <c r="AC758" s="105"/>
      <c r="AD758" s="858"/>
      <c r="AE758" s="107"/>
      <c r="AF758" s="108"/>
      <c r="AG758" s="109"/>
      <c r="AH758" s="109"/>
      <c r="AI758" s="109"/>
      <c r="AJ758" s="859"/>
      <c r="AK758" s="124"/>
      <c r="AP758" s="126"/>
      <c r="AQ758" s="104"/>
      <c r="AS758" s="114" t="str">
        <f t="shared" si="374"/>
        <v>OK</v>
      </c>
    </row>
    <row r="759" spans="1:45" ht="30" customHeight="1" x14ac:dyDescent="0.3">
      <c r="A759" s="847"/>
      <c r="B759" s="848"/>
      <c r="C759" s="849"/>
      <c r="D759" s="873"/>
      <c r="E759" s="851"/>
      <c r="F759" s="852"/>
      <c r="G759" s="853"/>
      <c r="H759" s="874"/>
      <c r="I759" s="855"/>
      <c r="J759" s="855"/>
      <c r="K759" s="855"/>
      <c r="L759" s="860" t="s">
        <v>891</v>
      </c>
      <c r="M759" s="861">
        <v>0.2</v>
      </c>
      <c r="N759" s="127" t="s">
        <v>46</v>
      </c>
      <c r="O759" s="184">
        <v>0</v>
      </c>
      <c r="P759" s="184">
        <v>0.25</v>
      </c>
      <c r="Q759" s="184">
        <v>0.5</v>
      </c>
      <c r="R759" s="184">
        <v>1</v>
      </c>
      <c r="S759" s="128">
        <f>SUM(O759:O759)*M759</f>
        <v>0</v>
      </c>
      <c r="T759" s="129">
        <f>SUM(P759:P759)*M759</f>
        <v>0.05</v>
      </c>
      <c r="U759" s="129">
        <f>SUM(Q759:Q759)*M759</f>
        <v>0.1</v>
      </c>
      <c r="V759" s="129">
        <f>SUM(R759:R759)*M759</f>
        <v>0.2</v>
      </c>
      <c r="W759" s="186">
        <f t="shared" si="379"/>
        <v>0.2</v>
      </c>
      <c r="X759" s="100"/>
      <c r="Y759" s="101"/>
      <c r="Z759" s="102"/>
      <c r="AA759" s="103"/>
      <c r="AB759" s="104"/>
      <c r="AC759" s="105"/>
      <c r="AD759" s="858"/>
      <c r="AE759" s="76"/>
      <c r="AF759" s="77" t="str">
        <f t="shared" ref="AF759" si="399">+IF(P760&gt;P759,"SUPERADA",IF(T760=T759,"EQUILIBRADA",IF(T760&lt;T759,"PARA MEJORAR")))</f>
        <v>EQUILIBRADA</v>
      </c>
      <c r="AG759" s="109"/>
      <c r="AH759" s="109"/>
      <c r="AI759" s="109"/>
      <c r="AJ759" s="859"/>
      <c r="AK759" s="124"/>
      <c r="AP759" s="126"/>
      <c r="AQ759" s="104"/>
      <c r="AS759" s="80" t="str">
        <f t="shared" si="374"/>
        <v>MAL</v>
      </c>
    </row>
    <row r="760" spans="1:45" ht="30" customHeight="1" thickBot="1" x14ac:dyDescent="0.35">
      <c r="A760" s="847"/>
      <c r="B760" s="848"/>
      <c r="C760" s="862"/>
      <c r="D760" s="881"/>
      <c r="E760" s="882"/>
      <c r="F760" s="883"/>
      <c r="G760" s="864"/>
      <c r="H760" s="879"/>
      <c r="I760" s="866"/>
      <c r="J760" s="866"/>
      <c r="K760" s="866"/>
      <c r="L760" s="867"/>
      <c r="M760" s="868"/>
      <c r="N760" s="137" t="s">
        <v>52</v>
      </c>
      <c r="O760" s="139">
        <v>0</v>
      </c>
      <c r="P760" s="139">
        <v>0.25</v>
      </c>
      <c r="Q760" s="139">
        <v>0</v>
      </c>
      <c r="R760" s="139">
        <v>0</v>
      </c>
      <c r="S760" s="141">
        <f>SUM(O760:O760)*M759</f>
        <v>0</v>
      </c>
      <c r="T760" s="142">
        <f>SUM(P760:P760)*M759</f>
        <v>0.05</v>
      </c>
      <c r="U760" s="142">
        <f>SUM(Q760:Q760)*M759</f>
        <v>0</v>
      </c>
      <c r="V760" s="142">
        <f>SUM(R760:R760)*M759</f>
        <v>0</v>
      </c>
      <c r="W760" s="169">
        <f t="shared" si="379"/>
        <v>0.05</v>
      </c>
      <c r="X760" s="144"/>
      <c r="Y760" s="145"/>
      <c r="Z760" s="146"/>
      <c r="AA760" s="147"/>
      <c r="AB760" s="148"/>
      <c r="AC760" s="105"/>
      <c r="AD760" s="858"/>
      <c r="AE760" s="107"/>
      <c r="AF760" s="108"/>
      <c r="AG760" s="150"/>
      <c r="AH760" s="150"/>
      <c r="AI760" s="109"/>
      <c r="AJ760" s="859"/>
      <c r="AK760" s="124"/>
      <c r="AP760" s="126"/>
      <c r="AQ760" s="148"/>
      <c r="AS760" s="114" t="str">
        <f t="shared" si="374"/>
        <v>OK</v>
      </c>
    </row>
    <row r="761" spans="1:45" ht="30" customHeight="1" x14ac:dyDescent="0.3">
      <c r="A761" s="847"/>
      <c r="B761" s="848"/>
      <c r="C761" s="835">
        <v>58</v>
      </c>
      <c r="D761" s="836" t="s">
        <v>892</v>
      </c>
      <c r="E761" s="884">
        <v>61</v>
      </c>
      <c r="F761" s="885" t="s">
        <v>893</v>
      </c>
      <c r="G761" s="839" t="s">
        <v>894</v>
      </c>
      <c r="H761" s="870">
        <v>102</v>
      </c>
      <c r="I761" s="841" t="s">
        <v>895</v>
      </c>
      <c r="J761" s="841" t="s">
        <v>896</v>
      </c>
      <c r="K761" s="841" t="s">
        <v>897</v>
      </c>
      <c r="L761" s="843" t="s">
        <v>898</v>
      </c>
      <c r="M761" s="844">
        <v>0.4</v>
      </c>
      <c r="N761" s="62" t="s">
        <v>46</v>
      </c>
      <c r="O761" s="184">
        <v>0</v>
      </c>
      <c r="P761" s="184">
        <v>1</v>
      </c>
      <c r="Q761" s="184">
        <v>0.75</v>
      </c>
      <c r="R761" s="184">
        <v>1</v>
      </c>
      <c r="S761" s="66">
        <f>SUM(O761:O761)*M761</f>
        <v>0</v>
      </c>
      <c r="T761" s="67">
        <f>SUM(P761:P761)*M761</f>
        <v>0.4</v>
      </c>
      <c r="U761" s="67">
        <f>SUM(Q761:Q761)*M761</f>
        <v>0.30000000000000004</v>
      </c>
      <c r="V761" s="67">
        <f>SUM(R761:R761)*M761</f>
        <v>0.4</v>
      </c>
      <c r="W761" s="155">
        <f t="shared" si="379"/>
        <v>0.4</v>
      </c>
      <c r="X761" s="69">
        <f>+S762+S764+S766+S768</f>
        <v>0</v>
      </c>
      <c r="Y761" s="70">
        <f>+T762+T764+T766+T768</f>
        <v>0.45</v>
      </c>
      <c r="Z761" s="71">
        <f>+U762+U764+U766+U768</f>
        <v>0</v>
      </c>
      <c r="AA761" s="72">
        <f>+V762+V764+V766+V768</f>
        <v>0</v>
      </c>
      <c r="AB761" s="73">
        <f>+AA762+AA764+AA766+AA768</f>
        <v>0</v>
      </c>
      <c r="AC761" s="105"/>
      <c r="AD761" s="858"/>
      <c r="AE761" s="76"/>
      <c r="AF761" s="77" t="str">
        <f t="shared" ref="AF761" si="400">+IF(P762&gt;P761,"SUPERADA",IF(T762=T761,"EQUILIBRADA",IF(T762&lt;T761,"PARA MEJORAR")))</f>
        <v>EQUILIBRADA</v>
      </c>
      <c r="AG761" s="77" t="str">
        <f>IF(COUNTIF(AF761:AF768,"PARA MEJORAR")&gt;=1,"PARA MEJORAR","BIEN")</f>
        <v>BIEN</v>
      </c>
      <c r="AH761" s="77" t="str">
        <f>IF(COUNTIF(AG761:AG768,"PARA MEJORAR")&gt;=1,"PARA MEJORAR","BIEN")</f>
        <v>BIEN</v>
      </c>
      <c r="AI761" s="109"/>
      <c r="AJ761" s="859"/>
      <c r="AK761" s="111"/>
      <c r="AL761" s="112"/>
      <c r="AM761" s="112"/>
      <c r="AN761" s="112"/>
      <c r="AO761" s="112"/>
      <c r="AP761" s="113"/>
      <c r="AQ761" s="73"/>
      <c r="AS761" s="80" t="str">
        <f t="shared" si="374"/>
        <v>OK</v>
      </c>
    </row>
    <row r="762" spans="1:45" ht="30" customHeight="1" thickBot="1" x14ac:dyDescent="0.35">
      <c r="A762" s="847"/>
      <c r="B762" s="848"/>
      <c r="C762" s="849"/>
      <c r="D762" s="850"/>
      <c r="E762" s="886"/>
      <c r="F762" s="887"/>
      <c r="G762" s="853"/>
      <c r="H762" s="874"/>
      <c r="I762" s="855"/>
      <c r="J762" s="855"/>
      <c r="K762" s="855"/>
      <c r="L762" s="856"/>
      <c r="M762" s="857"/>
      <c r="N762" s="93" t="s">
        <v>52</v>
      </c>
      <c r="O762" s="95">
        <v>0</v>
      </c>
      <c r="P762" s="95">
        <v>1</v>
      </c>
      <c r="Q762" s="95">
        <v>0</v>
      </c>
      <c r="R762" s="95">
        <v>0</v>
      </c>
      <c r="S762" s="97">
        <f>SUM(O762:O762)*M761</f>
        <v>0</v>
      </c>
      <c r="T762" s="98">
        <f>SUM(P762:P762)*M761</f>
        <v>0.4</v>
      </c>
      <c r="U762" s="98">
        <f>SUM(Q762:Q762)*M761</f>
        <v>0</v>
      </c>
      <c r="V762" s="98">
        <f>SUM(R762:R762)*M761</f>
        <v>0</v>
      </c>
      <c r="W762" s="160">
        <f t="shared" si="379"/>
        <v>0.4</v>
      </c>
      <c r="X762" s="100"/>
      <c r="Y762" s="101"/>
      <c r="Z762" s="102"/>
      <c r="AA762" s="103"/>
      <c r="AB762" s="104"/>
      <c r="AC762" s="105"/>
      <c r="AD762" s="858"/>
      <c r="AE762" s="107"/>
      <c r="AF762" s="108"/>
      <c r="AG762" s="109"/>
      <c r="AH762" s="109"/>
      <c r="AI762" s="109"/>
      <c r="AJ762" s="859"/>
      <c r="AK762" s="124"/>
      <c r="AP762" s="126"/>
      <c r="AQ762" s="104"/>
      <c r="AS762" s="114" t="str">
        <f t="shared" si="374"/>
        <v>OK</v>
      </c>
    </row>
    <row r="763" spans="1:45" ht="30" customHeight="1" x14ac:dyDescent="0.3">
      <c r="A763" s="847"/>
      <c r="B763" s="848"/>
      <c r="C763" s="849"/>
      <c r="D763" s="850"/>
      <c r="E763" s="886"/>
      <c r="F763" s="887"/>
      <c r="G763" s="853"/>
      <c r="H763" s="874"/>
      <c r="I763" s="855"/>
      <c r="J763" s="855"/>
      <c r="K763" s="855"/>
      <c r="L763" s="860" t="s">
        <v>899</v>
      </c>
      <c r="M763" s="861">
        <v>0.2</v>
      </c>
      <c r="N763" s="127" t="s">
        <v>46</v>
      </c>
      <c r="O763" s="184">
        <v>0</v>
      </c>
      <c r="P763" s="184">
        <v>0.25</v>
      </c>
      <c r="Q763" s="184">
        <v>1</v>
      </c>
      <c r="R763" s="184">
        <v>1</v>
      </c>
      <c r="S763" s="128">
        <f>SUM(O763:O763)*M763</f>
        <v>0</v>
      </c>
      <c r="T763" s="129">
        <f>SUM(P763:P763)*M763</f>
        <v>0.05</v>
      </c>
      <c r="U763" s="129">
        <f>SUM(Q763:Q763)*M763</f>
        <v>0.2</v>
      </c>
      <c r="V763" s="129">
        <f>SUM(R763:R763)*M763</f>
        <v>0.2</v>
      </c>
      <c r="W763" s="186">
        <f t="shared" si="379"/>
        <v>0.2</v>
      </c>
      <c r="X763" s="100"/>
      <c r="Y763" s="101"/>
      <c r="Z763" s="102"/>
      <c r="AA763" s="103"/>
      <c r="AB763" s="104"/>
      <c r="AC763" s="105"/>
      <c r="AD763" s="858"/>
      <c r="AE763" s="76"/>
      <c r="AF763" s="77" t="str">
        <f t="shared" ref="AF763" si="401">+IF(P764&gt;P763,"SUPERADA",IF(T764=T763,"EQUILIBRADA",IF(T764&lt;T763,"PARA MEJORAR")))</f>
        <v>EQUILIBRADA</v>
      </c>
      <c r="AG763" s="109"/>
      <c r="AH763" s="109"/>
      <c r="AI763" s="109"/>
      <c r="AJ763" s="859"/>
      <c r="AK763" s="124"/>
      <c r="AP763" s="126"/>
      <c r="AQ763" s="104"/>
      <c r="AS763" s="80" t="str">
        <f t="shared" si="374"/>
        <v>MAL</v>
      </c>
    </row>
    <row r="764" spans="1:45" ht="30" customHeight="1" thickBot="1" x14ac:dyDescent="0.35">
      <c r="A764" s="847"/>
      <c r="B764" s="848"/>
      <c r="C764" s="849"/>
      <c r="D764" s="850"/>
      <c r="E764" s="886"/>
      <c r="F764" s="887"/>
      <c r="G764" s="853"/>
      <c r="H764" s="874"/>
      <c r="I764" s="855"/>
      <c r="J764" s="855"/>
      <c r="K764" s="855"/>
      <c r="L764" s="856"/>
      <c r="M764" s="857"/>
      <c r="N764" s="93" t="s">
        <v>52</v>
      </c>
      <c r="O764" s="95">
        <v>0</v>
      </c>
      <c r="P764" s="95">
        <v>0.25</v>
      </c>
      <c r="Q764" s="95">
        <v>0</v>
      </c>
      <c r="R764" s="95">
        <v>0</v>
      </c>
      <c r="S764" s="97">
        <f>SUM(O764:O764)*M763</f>
        <v>0</v>
      </c>
      <c r="T764" s="98">
        <f>SUM(P764:P764)*M763</f>
        <v>0.05</v>
      </c>
      <c r="U764" s="98">
        <f>SUM(Q764:Q764)*M763</f>
        <v>0</v>
      </c>
      <c r="V764" s="98">
        <f>SUM(R764:R764)*M763</f>
        <v>0</v>
      </c>
      <c r="W764" s="160">
        <f t="shared" si="379"/>
        <v>0.05</v>
      </c>
      <c r="X764" s="100"/>
      <c r="Y764" s="101"/>
      <c r="Z764" s="102"/>
      <c r="AA764" s="103"/>
      <c r="AB764" s="104"/>
      <c r="AC764" s="105"/>
      <c r="AD764" s="858"/>
      <c r="AE764" s="107"/>
      <c r="AF764" s="108"/>
      <c r="AG764" s="109"/>
      <c r="AH764" s="109"/>
      <c r="AI764" s="109"/>
      <c r="AJ764" s="859"/>
      <c r="AK764" s="124"/>
      <c r="AP764" s="126"/>
      <c r="AQ764" s="104"/>
      <c r="AS764" s="114" t="str">
        <f t="shared" si="374"/>
        <v>OK</v>
      </c>
    </row>
    <row r="765" spans="1:45" ht="30" customHeight="1" x14ac:dyDescent="0.3">
      <c r="A765" s="847"/>
      <c r="B765" s="848"/>
      <c r="C765" s="849"/>
      <c r="D765" s="850"/>
      <c r="E765" s="886"/>
      <c r="F765" s="887"/>
      <c r="G765" s="853"/>
      <c r="H765" s="874"/>
      <c r="I765" s="855"/>
      <c r="J765" s="855"/>
      <c r="K765" s="855"/>
      <c r="L765" s="860" t="s">
        <v>900</v>
      </c>
      <c r="M765" s="861">
        <v>0.2</v>
      </c>
      <c r="N765" s="127" t="s">
        <v>46</v>
      </c>
      <c r="O765" s="184">
        <v>0</v>
      </c>
      <c r="P765" s="184">
        <v>0</v>
      </c>
      <c r="Q765" s="184">
        <v>1</v>
      </c>
      <c r="R765" s="184">
        <v>1</v>
      </c>
      <c r="S765" s="128">
        <f>SUM(O765:O765)*M765</f>
        <v>0</v>
      </c>
      <c r="T765" s="129">
        <f>SUM(P765:P765)*M765</f>
        <v>0</v>
      </c>
      <c r="U765" s="129">
        <f>SUM(Q765:Q765)*M765</f>
        <v>0.2</v>
      </c>
      <c r="V765" s="129">
        <f>SUM(R765:R765)*M765</f>
        <v>0.2</v>
      </c>
      <c r="W765" s="186">
        <f t="shared" si="379"/>
        <v>0.2</v>
      </c>
      <c r="X765" s="100"/>
      <c r="Y765" s="101"/>
      <c r="Z765" s="102"/>
      <c r="AA765" s="103"/>
      <c r="AB765" s="104"/>
      <c r="AC765" s="105"/>
      <c r="AD765" s="858"/>
      <c r="AE765" s="76"/>
      <c r="AF765" s="77" t="str">
        <f t="shared" ref="AF765" si="402">+IF(P766&gt;P765,"SUPERADA",IF(T766=T765,"EQUILIBRADA",IF(T766&lt;T765,"PARA MEJORAR")))</f>
        <v>EQUILIBRADA</v>
      </c>
      <c r="AG765" s="109"/>
      <c r="AH765" s="109"/>
      <c r="AI765" s="109"/>
      <c r="AJ765" s="859"/>
      <c r="AK765" s="124"/>
      <c r="AP765" s="126"/>
      <c r="AQ765" s="104"/>
      <c r="AS765" s="80" t="str">
        <f t="shared" si="374"/>
        <v>MAL</v>
      </c>
    </row>
    <row r="766" spans="1:45" ht="30" customHeight="1" thickBot="1" x14ac:dyDescent="0.35">
      <c r="A766" s="847"/>
      <c r="B766" s="848"/>
      <c r="C766" s="849"/>
      <c r="D766" s="850"/>
      <c r="E766" s="886"/>
      <c r="F766" s="887"/>
      <c r="G766" s="853"/>
      <c r="H766" s="874"/>
      <c r="I766" s="855"/>
      <c r="J766" s="855"/>
      <c r="K766" s="855"/>
      <c r="L766" s="856"/>
      <c r="M766" s="857"/>
      <c r="N766" s="93" t="s">
        <v>52</v>
      </c>
      <c r="O766" s="95">
        <v>0</v>
      </c>
      <c r="P766" s="95">
        <v>0</v>
      </c>
      <c r="Q766" s="95">
        <v>0</v>
      </c>
      <c r="R766" s="95">
        <v>0</v>
      </c>
      <c r="S766" s="97">
        <f>SUM(O766:O766)*M765</f>
        <v>0</v>
      </c>
      <c r="T766" s="98">
        <f>SUM(P766:P766)*M765</f>
        <v>0</v>
      </c>
      <c r="U766" s="98">
        <f>SUM(Q766:Q766)*M765</f>
        <v>0</v>
      </c>
      <c r="V766" s="98">
        <f>SUM(R766:R766)*M765</f>
        <v>0</v>
      </c>
      <c r="W766" s="160">
        <f t="shared" si="379"/>
        <v>0</v>
      </c>
      <c r="X766" s="100"/>
      <c r="Y766" s="101"/>
      <c r="Z766" s="102"/>
      <c r="AA766" s="103"/>
      <c r="AB766" s="104"/>
      <c r="AC766" s="105"/>
      <c r="AD766" s="858"/>
      <c r="AE766" s="107"/>
      <c r="AF766" s="108"/>
      <c r="AG766" s="109"/>
      <c r="AH766" s="109"/>
      <c r="AI766" s="109"/>
      <c r="AJ766" s="859"/>
      <c r="AK766" s="124"/>
      <c r="AP766" s="126"/>
      <c r="AQ766" s="104"/>
      <c r="AS766" s="114" t="str">
        <f t="shared" si="374"/>
        <v>OK</v>
      </c>
    </row>
    <row r="767" spans="1:45" ht="30" customHeight="1" x14ac:dyDescent="0.3">
      <c r="A767" s="847"/>
      <c r="B767" s="848"/>
      <c r="C767" s="849"/>
      <c r="D767" s="850"/>
      <c r="E767" s="886"/>
      <c r="F767" s="887"/>
      <c r="G767" s="853"/>
      <c r="H767" s="874"/>
      <c r="I767" s="855"/>
      <c r="J767" s="855"/>
      <c r="K767" s="855"/>
      <c r="L767" s="860" t="s">
        <v>901</v>
      </c>
      <c r="M767" s="861">
        <v>0.2</v>
      </c>
      <c r="N767" s="127" t="s">
        <v>46</v>
      </c>
      <c r="O767" s="184">
        <v>0</v>
      </c>
      <c r="P767" s="184">
        <v>0</v>
      </c>
      <c r="Q767" s="184">
        <v>0.5</v>
      </c>
      <c r="R767" s="184">
        <v>1</v>
      </c>
      <c r="S767" s="128">
        <f>SUM(O767:O767)*M767</f>
        <v>0</v>
      </c>
      <c r="T767" s="129">
        <f>SUM(P767:P767)*M767</f>
        <v>0</v>
      </c>
      <c r="U767" s="129">
        <f>SUM(Q767:Q767)*M767</f>
        <v>0.1</v>
      </c>
      <c r="V767" s="129">
        <f>SUM(R767:R767)*M767</f>
        <v>0.2</v>
      </c>
      <c r="W767" s="186">
        <f t="shared" si="379"/>
        <v>0.2</v>
      </c>
      <c r="X767" s="100"/>
      <c r="Y767" s="101"/>
      <c r="Z767" s="102"/>
      <c r="AA767" s="103"/>
      <c r="AB767" s="104"/>
      <c r="AC767" s="105"/>
      <c r="AD767" s="858"/>
      <c r="AE767" s="76"/>
      <c r="AF767" s="77" t="str">
        <f t="shared" ref="AF767" si="403">+IF(P768&gt;P767,"SUPERADA",IF(T768=T767,"EQUILIBRADA",IF(T768&lt;T767,"PARA MEJORAR")))</f>
        <v>EQUILIBRADA</v>
      </c>
      <c r="AG767" s="109"/>
      <c r="AH767" s="109"/>
      <c r="AI767" s="109"/>
      <c r="AJ767" s="859"/>
      <c r="AK767" s="124"/>
      <c r="AP767" s="126"/>
      <c r="AQ767" s="104"/>
      <c r="AS767" s="80" t="str">
        <f t="shared" si="374"/>
        <v>MAL</v>
      </c>
    </row>
    <row r="768" spans="1:45" ht="30" customHeight="1" thickBot="1" x14ac:dyDescent="0.35">
      <c r="A768" s="847"/>
      <c r="B768" s="848"/>
      <c r="C768" s="849"/>
      <c r="D768" s="850"/>
      <c r="E768" s="886"/>
      <c r="F768" s="887"/>
      <c r="G768" s="864"/>
      <c r="H768" s="879"/>
      <c r="I768" s="866"/>
      <c r="J768" s="866"/>
      <c r="K768" s="866"/>
      <c r="L768" s="867"/>
      <c r="M768" s="868"/>
      <c r="N768" s="137" t="s">
        <v>52</v>
      </c>
      <c r="O768" s="139">
        <v>0</v>
      </c>
      <c r="P768" s="139">
        <v>0</v>
      </c>
      <c r="Q768" s="139">
        <v>0</v>
      </c>
      <c r="R768" s="139">
        <v>0</v>
      </c>
      <c r="S768" s="141">
        <f>SUM(O768:O768)*M767</f>
        <v>0</v>
      </c>
      <c r="T768" s="142">
        <f>SUM(P768:P768)*M767</f>
        <v>0</v>
      </c>
      <c r="U768" s="142">
        <f>SUM(Q768:Q768)*M767</f>
        <v>0</v>
      </c>
      <c r="V768" s="142">
        <f>SUM(R768:R768)*M767</f>
        <v>0</v>
      </c>
      <c r="W768" s="169">
        <f t="shared" si="379"/>
        <v>0</v>
      </c>
      <c r="X768" s="144"/>
      <c r="Y768" s="145"/>
      <c r="Z768" s="146"/>
      <c r="AA768" s="147"/>
      <c r="AB768" s="148"/>
      <c r="AC768" s="105"/>
      <c r="AD768" s="858"/>
      <c r="AE768" s="107"/>
      <c r="AF768" s="108"/>
      <c r="AG768" s="150"/>
      <c r="AH768" s="150"/>
      <c r="AI768" s="109"/>
      <c r="AJ768" s="859"/>
      <c r="AK768" s="124"/>
      <c r="AP768" s="126"/>
      <c r="AQ768" s="148"/>
      <c r="AS768" s="114" t="str">
        <f t="shared" si="374"/>
        <v>OK</v>
      </c>
    </row>
    <row r="769" spans="1:45" ht="30" customHeight="1" x14ac:dyDescent="0.3">
      <c r="A769" s="888" t="s">
        <v>902</v>
      </c>
      <c r="B769" s="848"/>
      <c r="C769" s="835">
        <v>59</v>
      </c>
      <c r="D769" s="836" t="s">
        <v>903</v>
      </c>
      <c r="E769" s="884">
        <v>62</v>
      </c>
      <c r="F769" s="885" t="s">
        <v>904</v>
      </c>
      <c r="G769" s="839" t="s">
        <v>905</v>
      </c>
      <c r="H769" s="870">
        <v>103</v>
      </c>
      <c r="I769" s="841" t="s">
        <v>906</v>
      </c>
      <c r="J769" s="841" t="s">
        <v>907</v>
      </c>
      <c r="K769" s="871">
        <v>0.74</v>
      </c>
      <c r="L769" s="843" t="s">
        <v>908</v>
      </c>
      <c r="M769" s="844">
        <v>0.3</v>
      </c>
      <c r="N769" s="62" t="s">
        <v>46</v>
      </c>
      <c r="O769" s="889">
        <v>1</v>
      </c>
      <c r="P769" s="119">
        <v>1</v>
      </c>
      <c r="Q769" s="119">
        <v>1</v>
      </c>
      <c r="R769" s="119">
        <v>1</v>
      </c>
      <c r="S769" s="890">
        <f>SUM(O769:O769)*M769</f>
        <v>0.3</v>
      </c>
      <c r="T769" s="67">
        <f>SUM(P769:P769)*M769</f>
        <v>0.3</v>
      </c>
      <c r="U769" s="67">
        <f>SUM(Q769:Q769)*M769</f>
        <v>0.3</v>
      </c>
      <c r="V769" s="67">
        <f>SUM(R769:R769)*M769</f>
        <v>0.3</v>
      </c>
      <c r="W769" s="155">
        <f t="shared" si="379"/>
        <v>0.3</v>
      </c>
      <c r="X769" s="69">
        <f>+S770+S772+S774</f>
        <v>0.5</v>
      </c>
      <c r="Y769" s="70">
        <f>+T770+T772+T774</f>
        <v>0.87</v>
      </c>
      <c r="Z769" s="71">
        <f>+U770+U772+U774</f>
        <v>0</v>
      </c>
      <c r="AA769" s="72">
        <f>+V770+V772+V774</f>
        <v>0</v>
      </c>
      <c r="AB769" s="73">
        <f>+AA770+AA772+AA774</f>
        <v>0</v>
      </c>
      <c r="AC769" s="105"/>
      <c r="AD769" s="845" t="s">
        <v>909</v>
      </c>
      <c r="AE769" s="76"/>
      <c r="AF769" s="77" t="str">
        <f t="shared" ref="AF769" si="404">+IF(P770&gt;P769,"SUPERADA",IF(T770=T769,"EQUILIBRADA",IF(T770&lt;T769,"PARA MEJORAR")))</f>
        <v>EQUILIBRADA</v>
      </c>
      <c r="AG769" s="77" t="str">
        <f>IF(COUNTIF(AF769:AF774,"PARA MEJORAR")&gt;=1,"PARA MEJORAR","BIEN")</f>
        <v>BIEN</v>
      </c>
      <c r="AH769" s="77" t="str">
        <f>IF(COUNTIF(AG769:AG816,"PARA MEJORAR")&gt;=1,"PARA MEJORAR","BIEN")</f>
        <v>PARA MEJORAR</v>
      </c>
      <c r="AI769" s="109"/>
      <c r="AJ769" s="859"/>
      <c r="AK769" s="111"/>
      <c r="AL769" s="112"/>
      <c r="AM769" s="112"/>
      <c r="AN769" s="112"/>
      <c r="AO769" s="112"/>
      <c r="AP769" s="113"/>
      <c r="AQ769" s="73"/>
      <c r="AS769" s="80" t="str">
        <f t="shared" si="374"/>
        <v>OK</v>
      </c>
    </row>
    <row r="770" spans="1:45" ht="30" customHeight="1" thickBot="1" x14ac:dyDescent="0.35">
      <c r="A770" s="891"/>
      <c r="B770" s="848"/>
      <c r="C770" s="849"/>
      <c r="D770" s="850"/>
      <c r="E770" s="886"/>
      <c r="F770" s="887"/>
      <c r="G770" s="853"/>
      <c r="H770" s="874"/>
      <c r="I770" s="855"/>
      <c r="J770" s="855"/>
      <c r="K770" s="855"/>
      <c r="L770" s="856"/>
      <c r="M770" s="857"/>
      <c r="N770" s="93" t="s">
        <v>52</v>
      </c>
      <c r="O770" s="892">
        <v>1</v>
      </c>
      <c r="P770" s="95">
        <v>1</v>
      </c>
      <c r="Q770" s="95">
        <v>0</v>
      </c>
      <c r="R770" s="95">
        <v>0</v>
      </c>
      <c r="S770" s="893">
        <f>SUM(O770:O770)*M769</f>
        <v>0.3</v>
      </c>
      <c r="T770" s="98">
        <f>SUM(P770:P770)*M769</f>
        <v>0.3</v>
      </c>
      <c r="U770" s="98">
        <f>SUM(Q770:Q770)*M769</f>
        <v>0</v>
      </c>
      <c r="V770" s="98">
        <f>SUM(R770:R770)*M769</f>
        <v>0</v>
      </c>
      <c r="W770" s="160">
        <f t="shared" si="379"/>
        <v>0.3</v>
      </c>
      <c r="X770" s="100"/>
      <c r="Y770" s="101"/>
      <c r="Z770" s="102"/>
      <c r="AA770" s="103"/>
      <c r="AB770" s="104"/>
      <c r="AC770" s="105"/>
      <c r="AD770" s="858"/>
      <c r="AE770" s="107"/>
      <c r="AF770" s="108"/>
      <c r="AG770" s="109"/>
      <c r="AH770" s="109"/>
      <c r="AI770" s="109"/>
      <c r="AJ770" s="859"/>
      <c r="AK770" s="124"/>
      <c r="AP770" s="126"/>
      <c r="AQ770" s="104"/>
      <c r="AS770" s="114" t="str">
        <f t="shared" si="374"/>
        <v>OK</v>
      </c>
    </row>
    <row r="771" spans="1:45" ht="30" customHeight="1" x14ac:dyDescent="0.3">
      <c r="A771" s="891"/>
      <c r="B771" s="848"/>
      <c r="C771" s="849"/>
      <c r="D771" s="850"/>
      <c r="E771" s="886"/>
      <c r="F771" s="887"/>
      <c r="G771" s="853"/>
      <c r="H771" s="874"/>
      <c r="I771" s="855"/>
      <c r="J771" s="855"/>
      <c r="K771" s="855"/>
      <c r="L771" s="860" t="s">
        <v>910</v>
      </c>
      <c r="M771" s="861">
        <v>0.2</v>
      </c>
      <c r="N771" s="127" t="s">
        <v>46</v>
      </c>
      <c r="O771" s="889">
        <v>0.5</v>
      </c>
      <c r="P771" s="184">
        <v>1</v>
      </c>
      <c r="Q771" s="184">
        <v>1</v>
      </c>
      <c r="R771" s="184">
        <v>1</v>
      </c>
      <c r="S771" s="894">
        <f>SUM(O771:O771)*M771</f>
        <v>0.1</v>
      </c>
      <c r="T771" s="129">
        <f>SUM(P771:P771)*M771</f>
        <v>0.2</v>
      </c>
      <c r="U771" s="129">
        <f>SUM(Q771:Q771)*M771</f>
        <v>0.2</v>
      </c>
      <c r="V771" s="129">
        <f>SUM(R771:R771)*M771</f>
        <v>0.2</v>
      </c>
      <c r="W771" s="186">
        <f t="shared" si="379"/>
        <v>0.2</v>
      </c>
      <c r="X771" s="100"/>
      <c r="Y771" s="101"/>
      <c r="Z771" s="102"/>
      <c r="AA771" s="103"/>
      <c r="AB771" s="104"/>
      <c r="AC771" s="105"/>
      <c r="AD771" s="858"/>
      <c r="AE771" s="76"/>
      <c r="AF771" s="77" t="str">
        <f t="shared" ref="AF771" si="405">+IF(P772&gt;P771,"SUPERADA",IF(T772=T771,"EQUILIBRADA",IF(T772&lt;T771,"PARA MEJORAR")))</f>
        <v>EQUILIBRADA</v>
      </c>
      <c r="AG771" s="109"/>
      <c r="AH771" s="109"/>
      <c r="AI771" s="109"/>
      <c r="AJ771" s="859"/>
      <c r="AK771" s="124"/>
      <c r="AP771" s="126"/>
      <c r="AQ771" s="104"/>
      <c r="AS771" s="80" t="str">
        <f t="shared" si="374"/>
        <v>OK</v>
      </c>
    </row>
    <row r="772" spans="1:45" ht="30" customHeight="1" thickBot="1" x14ac:dyDescent="0.35">
      <c r="A772" s="891"/>
      <c r="B772" s="848"/>
      <c r="C772" s="849"/>
      <c r="D772" s="850"/>
      <c r="E772" s="886"/>
      <c r="F772" s="887"/>
      <c r="G772" s="853"/>
      <c r="H772" s="874"/>
      <c r="I772" s="855"/>
      <c r="J772" s="855"/>
      <c r="K772" s="855"/>
      <c r="L772" s="856"/>
      <c r="M772" s="857"/>
      <c r="N772" s="93" t="s">
        <v>52</v>
      </c>
      <c r="O772" s="892">
        <v>1</v>
      </c>
      <c r="P772" s="95">
        <v>1</v>
      </c>
      <c r="Q772" s="95">
        <v>0</v>
      </c>
      <c r="R772" s="95">
        <v>0</v>
      </c>
      <c r="S772" s="893">
        <f>SUM(O772:O772)*M771</f>
        <v>0.2</v>
      </c>
      <c r="T772" s="98">
        <f>SUM(P772:P772)*M771</f>
        <v>0.2</v>
      </c>
      <c r="U772" s="98">
        <f>SUM(Q772:Q772)*M771</f>
        <v>0</v>
      </c>
      <c r="V772" s="98">
        <f>SUM(R772:R772)*M771</f>
        <v>0</v>
      </c>
      <c r="W772" s="160">
        <f t="shared" si="379"/>
        <v>0.2</v>
      </c>
      <c r="X772" s="100"/>
      <c r="Y772" s="101"/>
      <c r="Z772" s="102"/>
      <c r="AA772" s="103"/>
      <c r="AB772" s="104"/>
      <c r="AC772" s="105"/>
      <c r="AD772" s="858"/>
      <c r="AE772" s="107"/>
      <c r="AF772" s="108"/>
      <c r="AG772" s="109"/>
      <c r="AH772" s="109"/>
      <c r="AI772" s="109"/>
      <c r="AJ772" s="859"/>
      <c r="AK772" s="124"/>
      <c r="AP772" s="126"/>
      <c r="AQ772" s="104"/>
      <c r="AS772" s="114" t="str">
        <f t="shared" si="374"/>
        <v>OK</v>
      </c>
    </row>
    <row r="773" spans="1:45" ht="30" customHeight="1" x14ac:dyDescent="0.3">
      <c r="A773" s="891"/>
      <c r="B773" s="848"/>
      <c r="C773" s="849"/>
      <c r="D773" s="850"/>
      <c r="E773" s="886"/>
      <c r="F773" s="887"/>
      <c r="G773" s="853"/>
      <c r="H773" s="874"/>
      <c r="I773" s="855"/>
      <c r="J773" s="855"/>
      <c r="K773" s="855"/>
      <c r="L773" s="860" t="s">
        <v>911</v>
      </c>
      <c r="M773" s="861">
        <v>0.5</v>
      </c>
      <c r="N773" s="127" t="s">
        <v>46</v>
      </c>
      <c r="O773" s="889">
        <v>0</v>
      </c>
      <c r="P773" s="184">
        <v>0.5</v>
      </c>
      <c r="Q773" s="184">
        <v>0.75</v>
      </c>
      <c r="R773" s="184">
        <v>1</v>
      </c>
      <c r="S773" s="894">
        <f>SUM(O773:O773)*M773</f>
        <v>0</v>
      </c>
      <c r="T773" s="129">
        <f>SUM(P773:P773)*M773</f>
        <v>0.25</v>
      </c>
      <c r="U773" s="129">
        <f>SUM(Q773:Q773)*M773</f>
        <v>0.375</v>
      </c>
      <c r="V773" s="129">
        <f>SUM(R773:R773)*M773</f>
        <v>0.5</v>
      </c>
      <c r="W773" s="186">
        <f t="shared" si="379"/>
        <v>0.5</v>
      </c>
      <c r="X773" s="100"/>
      <c r="Y773" s="101"/>
      <c r="Z773" s="102"/>
      <c r="AA773" s="103"/>
      <c r="AB773" s="104"/>
      <c r="AC773" s="105"/>
      <c r="AD773" s="858"/>
      <c r="AE773" s="76"/>
      <c r="AF773" s="77" t="str">
        <f t="shared" ref="AF773" si="406">+IF(P774&gt;P773,"SUPERADA",IF(T774=T773,"EQUILIBRADA",IF(T774&lt;T773,"PARA MEJORAR")))</f>
        <v>SUPERADA</v>
      </c>
      <c r="AG773" s="109"/>
      <c r="AH773" s="109"/>
      <c r="AI773" s="109"/>
      <c r="AJ773" s="859"/>
      <c r="AK773" s="124"/>
      <c r="AP773" s="126"/>
      <c r="AQ773" s="104"/>
      <c r="AS773" s="80" t="str">
        <f t="shared" si="374"/>
        <v>MAL</v>
      </c>
    </row>
    <row r="774" spans="1:45" ht="30" customHeight="1" thickBot="1" x14ac:dyDescent="0.35">
      <c r="A774" s="891"/>
      <c r="B774" s="848"/>
      <c r="C774" s="849"/>
      <c r="D774" s="850"/>
      <c r="E774" s="886"/>
      <c r="F774" s="887"/>
      <c r="G774" s="864"/>
      <c r="H774" s="879"/>
      <c r="I774" s="866"/>
      <c r="J774" s="866"/>
      <c r="K774" s="866"/>
      <c r="L774" s="867"/>
      <c r="M774" s="868"/>
      <c r="N774" s="137" t="s">
        <v>52</v>
      </c>
      <c r="O774" s="892">
        <v>0</v>
      </c>
      <c r="P774" s="95">
        <v>0.74</v>
      </c>
      <c r="Q774" s="95">
        <v>0</v>
      </c>
      <c r="R774" s="95">
        <v>0</v>
      </c>
      <c r="S774" s="895">
        <f>SUM(O774:O774)*M773</f>
        <v>0</v>
      </c>
      <c r="T774" s="215">
        <f>SUM(P774:P774)*M773</f>
        <v>0.37</v>
      </c>
      <c r="U774" s="215">
        <f>SUM(Q774:Q774)*M773</f>
        <v>0</v>
      </c>
      <c r="V774" s="215">
        <f>SUM(R774:R774)*M773</f>
        <v>0</v>
      </c>
      <c r="W774" s="290">
        <f t="shared" si="379"/>
        <v>0.37</v>
      </c>
      <c r="X774" s="144"/>
      <c r="Y774" s="145"/>
      <c r="Z774" s="146"/>
      <c r="AA774" s="147"/>
      <c r="AB774" s="148"/>
      <c r="AC774" s="105"/>
      <c r="AD774" s="896"/>
      <c r="AE774" s="107"/>
      <c r="AF774" s="108"/>
      <c r="AG774" s="150"/>
      <c r="AH774" s="109"/>
      <c r="AI774" s="109"/>
      <c r="AJ774" s="859"/>
      <c r="AK774" s="124"/>
      <c r="AP774" s="126"/>
      <c r="AQ774" s="148"/>
      <c r="AS774" s="114" t="str">
        <f t="shared" si="374"/>
        <v>OK</v>
      </c>
    </row>
    <row r="775" spans="1:45" ht="30" customHeight="1" x14ac:dyDescent="0.3">
      <c r="A775" s="891"/>
      <c r="B775" s="848"/>
      <c r="C775" s="849"/>
      <c r="D775" s="850"/>
      <c r="E775" s="886"/>
      <c r="F775" s="887"/>
      <c r="G775" s="839" t="s">
        <v>912</v>
      </c>
      <c r="H775" s="870">
        <v>104</v>
      </c>
      <c r="I775" s="841" t="s">
        <v>913</v>
      </c>
      <c r="J775" s="841" t="s">
        <v>569</v>
      </c>
      <c r="K775" s="842">
        <v>0.5</v>
      </c>
      <c r="L775" s="897" t="s">
        <v>914</v>
      </c>
      <c r="M775" s="898">
        <v>0.4</v>
      </c>
      <c r="N775" s="62" t="s">
        <v>46</v>
      </c>
      <c r="O775" s="64">
        <v>0.25</v>
      </c>
      <c r="P775" s="64">
        <v>0.5</v>
      </c>
      <c r="Q775" s="64">
        <v>0.75</v>
      </c>
      <c r="R775" s="65">
        <v>1</v>
      </c>
      <c r="S775" s="66">
        <f>SUM(O775:O775)*M775</f>
        <v>0.1</v>
      </c>
      <c r="T775" s="67">
        <f>SUM(P775:P775)*M775</f>
        <v>0.2</v>
      </c>
      <c r="U775" s="67">
        <f>SUM(Q775:Q775)*M775</f>
        <v>0.30000000000000004</v>
      </c>
      <c r="V775" s="67">
        <f>SUM(R775:R775)*M775</f>
        <v>0.4</v>
      </c>
      <c r="W775" s="155">
        <f t="shared" si="379"/>
        <v>0.4</v>
      </c>
      <c r="X775" s="69">
        <f>+S776+S778+S780+S782</f>
        <v>0.25</v>
      </c>
      <c r="Y775" s="70">
        <f>+T776+T778+T780+T782</f>
        <v>0.5</v>
      </c>
      <c r="Z775" s="71">
        <f>+U776+U778+U780+U782</f>
        <v>0</v>
      </c>
      <c r="AA775" s="72">
        <f>+V776+V778+V780+V782</f>
        <v>0</v>
      </c>
      <c r="AB775" s="73">
        <f>+AA776+AA778+AA780+AA782</f>
        <v>0</v>
      </c>
      <c r="AC775" s="105"/>
      <c r="AD775" s="845" t="s">
        <v>915</v>
      </c>
      <c r="AE775" s="76"/>
      <c r="AF775" s="77" t="str">
        <f t="shared" ref="AF775" si="407">+IF(P776&gt;P775,"SUPERADA",IF(T776=T775,"EQUILIBRADA",IF(T776&lt;T775,"PARA MEJORAR")))</f>
        <v>EQUILIBRADA</v>
      </c>
      <c r="AG775" s="77" t="str">
        <f>IF(COUNTIF(AF775:AF782,"PARA MEJORAR")&gt;=1,"PARA MEJORAR","BIEN")</f>
        <v>BIEN</v>
      </c>
      <c r="AH775" s="109"/>
      <c r="AI775" s="109"/>
      <c r="AJ775" s="859"/>
      <c r="AK775" s="111"/>
      <c r="AL775" s="112"/>
      <c r="AM775" s="112"/>
      <c r="AN775" s="112"/>
      <c r="AO775" s="112"/>
      <c r="AP775" s="113"/>
      <c r="AQ775" s="73"/>
      <c r="AS775" s="80" t="str">
        <f t="shared" si="374"/>
        <v>MAL</v>
      </c>
    </row>
    <row r="776" spans="1:45" ht="30" customHeight="1" thickBot="1" x14ac:dyDescent="0.35">
      <c r="A776" s="891"/>
      <c r="B776" s="848"/>
      <c r="C776" s="849"/>
      <c r="D776" s="850"/>
      <c r="E776" s="886"/>
      <c r="F776" s="887"/>
      <c r="G776" s="853"/>
      <c r="H776" s="874"/>
      <c r="I776" s="855"/>
      <c r="J776" s="855"/>
      <c r="K776" s="855"/>
      <c r="L776" s="899"/>
      <c r="M776" s="900"/>
      <c r="N776" s="93" t="s">
        <v>52</v>
      </c>
      <c r="O776" s="95">
        <v>0.25</v>
      </c>
      <c r="P776" s="95">
        <v>0.5</v>
      </c>
      <c r="Q776" s="95">
        <v>0</v>
      </c>
      <c r="R776" s="96">
        <v>0</v>
      </c>
      <c r="S776" s="97">
        <f>SUM(O776:O776)*M775</f>
        <v>0.1</v>
      </c>
      <c r="T776" s="98">
        <f>SUM(P776:P776)*M775</f>
        <v>0.2</v>
      </c>
      <c r="U776" s="98">
        <f>SUM(Q776:Q776)*M775</f>
        <v>0</v>
      </c>
      <c r="V776" s="98">
        <f>SUM(R776:R776)*M775</f>
        <v>0</v>
      </c>
      <c r="W776" s="160">
        <f t="shared" si="379"/>
        <v>0.2</v>
      </c>
      <c r="X776" s="100"/>
      <c r="Y776" s="101"/>
      <c r="Z776" s="102"/>
      <c r="AA776" s="103"/>
      <c r="AB776" s="104"/>
      <c r="AC776" s="105"/>
      <c r="AD776" s="858"/>
      <c r="AE776" s="107"/>
      <c r="AF776" s="108"/>
      <c r="AG776" s="109"/>
      <c r="AH776" s="109"/>
      <c r="AI776" s="109"/>
      <c r="AJ776" s="859"/>
      <c r="AK776" s="124"/>
      <c r="AP776" s="126"/>
      <c r="AQ776" s="104"/>
      <c r="AS776" s="114" t="str">
        <f t="shared" ref="AS776:AS839" si="408">IF(W776=T776,"OK","MAL")</f>
        <v>OK</v>
      </c>
    </row>
    <row r="777" spans="1:45" ht="30" customHeight="1" x14ac:dyDescent="0.3">
      <c r="A777" s="891"/>
      <c r="B777" s="848"/>
      <c r="C777" s="849"/>
      <c r="D777" s="850"/>
      <c r="E777" s="886"/>
      <c r="F777" s="887"/>
      <c r="G777" s="853"/>
      <c r="H777" s="874"/>
      <c r="I777" s="855"/>
      <c r="J777" s="855"/>
      <c r="K777" s="855"/>
      <c r="L777" s="899" t="s">
        <v>916</v>
      </c>
      <c r="M777" s="900">
        <v>0.2</v>
      </c>
      <c r="N777" s="127" t="s">
        <v>46</v>
      </c>
      <c r="O777" s="184">
        <v>0.25</v>
      </c>
      <c r="P777" s="184">
        <v>0.5</v>
      </c>
      <c r="Q777" s="184">
        <v>0.75</v>
      </c>
      <c r="R777" s="185">
        <v>1</v>
      </c>
      <c r="S777" s="128">
        <f>SUM(O777:O777)*M777</f>
        <v>0.05</v>
      </c>
      <c r="T777" s="129">
        <f>SUM(P777:P777)*M777</f>
        <v>0.1</v>
      </c>
      <c r="U777" s="129">
        <f>SUM(Q777:Q777)*M777</f>
        <v>0.15000000000000002</v>
      </c>
      <c r="V777" s="129">
        <f>SUM(R777:R777)*M777</f>
        <v>0.2</v>
      </c>
      <c r="W777" s="186">
        <f t="shared" si="379"/>
        <v>0.2</v>
      </c>
      <c r="X777" s="100"/>
      <c r="Y777" s="101"/>
      <c r="Z777" s="102"/>
      <c r="AA777" s="103"/>
      <c r="AB777" s="104"/>
      <c r="AC777" s="105"/>
      <c r="AD777" s="858"/>
      <c r="AE777" s="76"/>
      <c r="AF777" s="77" t="str">
        <f t="shared" ref="AF777" si="409">+IF(P778&gt;P777,"SUPERADA",IF(T778=T777,"EQUILIBRADA",IF(T778&lt;T777,"PARA MEJORAR")))</f>
        <v>EQUILIBRADA</v>
      </c>
      <c r="AG777" s="109"/>
      <c r="AH777" s="109"/>
      <c r="AI777" s="109"/>
      <c r="AJ777" s="859"/>
      <c r="AK777" s="124"/>
      <c r="AP777" s="126"/>
      <c r="AQ777" s="104"/>
      <c r="AS777" s="80" t="str">
        <f t="shared" si="408"/>
        <v>MAL</v>
      </c>
    </row>
    <row r="778" spans="1:45" ht="30" customHeight="1" thickBot="1" x14ac:dyDescent="0.35">
      <c r="A778" s="891"/>
      <c r="B778" s="848"/>
      <c r="C778" s="849"/>
      <c r="D778" s="850"/>
      <c r="E778" s="886"/>
      <c r="F778" s="887"/>
      <c r="G778" s="853"/>
      <c r="H778" s="874"/>
      <c r="I778" s="855"/>
      <c r="J778" s="855"/>
      <c r="K778" s="855"/>
      <c r="L778" s="899"/>
      <c r="M778" s="900"/>
      <c r="N778" s="93" t="s">
        <v>52</v>
      </c>
      <c r="O778" s="95">
        <v>0.25</v>
      </c>
      <c r="P778" s="95">
        <v>0.5</v>
      </c>
      <c r="Q778" s="95">
        <v>0</v>
      </c>
      <c r="R778" s="96">
        <v>0</v>
      </c>
      <c r="S778" s="97">
        <f>SUM(O778:O778)*M777</f>
        <v>0.05</v>
      </c>
      <c r="T778" s="98">
        <f>SUM(P778:P778)*M777</f>
        <v>0.1</v>
      </c>
      <c r="U778" s="98">
        <f>SUM(Q778:Q778)*M777</f>
        <v>0</v>
      </c>
      <c r="V778" s="98">
        <f>SUM(R778:R778)*M777</f>
        <v>0</v>
      </c>
      <c r="W778" s="160">
        <f t="shared" si="379"/>
        <v>0.1</v>
      </c>
      <c r="X778" s="100"/>
      <c r="Y778" s="101"/>
      <c r="Z778" s="102"/>
      <c r="AA778" s="103"/>
      <c r="AB778" s="104"/>
      <c r="AC778" s="105"/>
      <c r="AD778" s="858"/>
      <c r="AE778" s="107"/>
      <c r="AF778" s="108"/>
      <c r="AG778" s="109"/>
      <c r="AH778" s="109"/>
      <c r="AI778" s="109"/>
      <c r="AJ778" s="859"/>
      <c r="AK778" s="124"/>
      <c r="AP778" s="126"/>
      <c r="AQ778" s="104"/>
      <c r="AS778" s="114" t="str">
        <f t="shared" si="408"/>
        <v>OK</v>
      </c>
    </row>
    <row r="779" spans="1:45" ht="30" customHeight="1" x14ac:dyDescent="0.3">
      <c r="A779" s="891"/>
      <c r="B779" s="848"/>
      <c r="C779" s="849"/>
      <c r="D779" s="850"/>
      <c r="E779" s="886"/>
      <c r="F779" s="887"/>
      <c r="G779" s="853"/>
      <c r="H779" s="874"/>
      <c r="I779" s="855"/>
      <c r="J779" s="855"/>
      <c r="K779" s="855"/>
      <c r="L779" s="899" t="s">
        <v>917</v>
      </c>
      <c r="M779" s="900">
        <v>0.2</v>
      </c>
      <c r="N779" s="127" t="s">
        <v>46</v>
      </c>
      <c r="O779" s="184">
        <v>0.25</v>
      </c>
      <c r="P779" s="184">
        <v>0.5</v>
      </c>
      <c r="Q779" s="184">
        <v>0.75</v>
      </c>
      <c r="R779" s="185">
        <v>1</v>
      </c>
      <c r="S779" s="128">
        <f>SUM(O779:O779)*M779</f>
        <v>0.05</v>
      </c>
      <c r="T779" s="129">
        <f>SUM(P779:P779)*M779</f>
        <v>0.1</v>
      </c>
      <c r="U779" s="129">
        <f>SUM(Q779:Q779)*M779</f>
        <v>0.15000000000000002</v>
      </c>
      <c r="V779" s="129">
        <f>SUM(R779:R779)*M779</f>
        <v>0.2</v>
      </c>
      <c r="W779" s="186">
        <f t="shared" si="379"/>
        <v>0.2</v>
      </c>
      <c r="X779" s="100"/>
      <c r="Y779" s="101"/>
      <c r="Z779" s="102"/>
      <c r="AA779" s="103"/>
      <c r="AB779" s="104"/>
      <c r="AC779" s="105"/>
      <c r="AD779" s="858"/>
      <c r="AE779" s="76"/>
      <c r="AF779" s="77" t="str">
        <f t="shared" ref="AF779" si="410">+IF(P780&gt;P779,"SUPERADA",IF(T780=T779,"EQUILIBRADA",IF(T780&lt;T779,"PARA MEJORAR")))</f>
        <v>EQUILIBRADA</v>
      </c>
      <c r="AG779" s="109"/>
      <c r="AH779" s="109"/>
      <c r="AI779" s="109"/>
      <c r="AJ779" s="859"/>
      <c r="AK779" s="124"/>
      <c r="AP779" s="126"/>
      <c r="AQ779" s="104"/>
      <c r="AS779" s="80" t="str">
        <f t="shared" si="408"/>
        <v>MAL</v>
      </c>
    </row>
    <row r="780" spans="1:45" ht="30" customHeight="1" thickBot="1" x14ac:dyDescent="0.35">
      <c r="A780" s="891"/>
      <c r="B780" s="848"/>
      <c r="C780" s="849"/>
      <c r="D780" s="850"/>
      <c r="E780" s="886"/>
      <c r="F780" s="887"/>
      <c r="G780" s="853"/>
      <c r="H780" s="874"/>
      <c r="I780" s="855"/>
      <c r="J780" s="855"/>
      <c r="K780" s="855"/>
      <c r="L780" s="899"/>
      <c r="M780" s="900">
        <v>0.2</v>
      </c>
      <c r="N780" s="93" t="s">
        <v>52</v>
      </c>
      <c r="O780" s="95">
        <v>0.25</v>
      </c>
      <c r="P780" s="95">
        <v>0.5</v>
      </c>
      <c r="Q780" s="95">
        <v>0</v>
      </c>
      <c r="R780" s="96">
        <v>0</v>
      </c>
      <c r="S780" s="97">
        <f>SUM(O780:O780)*M779</f>
        <v>0.05</v>
      </c>
      <c r="T780" s="98">
        <f>SUM(P780:P780)*M779</f>
        <v>0.1</v>
      </c>
      <c r="U780" s="98">
        <f>SUM(Q780:Q780)*M779</f>
        <v>0</v>
      </c>
      <c r="V780" s="98">
        <f>SUM(R780:R780)*M779</f>
        <v>0</v>
      </c>
      <c r="W780" s="160">
        <f t="shared" si="379"/>
        <v>0.1</v>
      </c>
      <c r="X780" s="100"/>
      <c r="Y780" s="101"/>
      <c r="Z780" s="102"/>
      <c r="AA780" s="103"/>
      <c r="AB780" s="104"/>
      <c r="AC780" s="105"/>
      <c r="AD780" s="858"/>
      <c r="AE780" s="107"/>
      <c r="AF780" s="108"/>
      <c r="AG780" s="109"/>
      <c r="AH780" s="109"/>
      <c r="AI780" s="109"/>
      <c r="AJ780" s="859"/>
      <c r="AK780" s="124"/>
      <c r="AP780" s="126"/>
      <c r="AQ780" s="104"/>
      <c r="AS780" s="114" t="str">
        <f t="shared" si="408"/>
        <v>OK</v>
      </c>
    </row>
    <row r="781" spans="1:45" ht="30" customHeight="1" x14ac:dyDescent="0.3">
      <c r="A781" s="891"/>
      <c r="B781" s="848"/>
      <c r="C781" s="849"/>
      <c r="D781" s="850"/>
      <c r="E781" s="886"/>
      <c r="F781" s="887"/>
      <c r="G781" s="853"/>
      <c r="H781" s="874"/>
      <c r="I781" s="855"/>
      <c r="J781" s="855"/>
      <c r="K781" s="855"/>
      <c r="L781" s="899" t="s">
        <v>918</v>
      </c>
      <c r="M781" s="900">
        <v>0.2</v>
      </c>
      <c r="N781" s="127" t="s">
        <v>46</v>
      </c>
      <c r="O781" s="184">
        <v>0.25</v>
      </c>
      <c r="P781" s="184">
        <v>0.5</v>
      </c>
      <c r="Q781" s="184">
        <v>0.75</v>
      </c>
      <c r="R781" s="185">
        <v>1</v>
      </c>
      <c r="S781" s="128">
        <f>SUM(O781:O781)*M781</f>
        <v>0.05</v>
      </c>
      <c r="T781" s="129">
        <f>SUM(P781:P781)*M781</f>
        <v>0.1</v>
      </c>
      <c r="U781" s="129">
        <f>SUM(Q781:Q781)*M781</f>
        <v>0.15000000000000002</v>
      </c>
      <c r="V781" s="129">
        <f>SUM(R781:R781)*M781</f>
        <v>0.2</v>
      </c>
      <c r="W781" s="186">
        <f t="shared" si="379"/>
        <v>0.2</v>
      </c>
      <c r="X781" s="100"/>
      <c r="Y781" s="101"/>
      <c r="Z781" s="102"/>
      <c r="AA781" s="103"/>
      <c r="AB781" s="104"/>
      <c r="AC781" s="105"/>
      <c r="AD781" s="858"/>
      <c r="AE781" s="76"/>
      <c r="AF781" s="77" t="str">
        <f t="shared" ref="AF781" si="411">+IF(P782&gt;P781,"SUPERADA",IF(T782=T781,"EQUILIBRADA",IF(T782&lt;T781,"PARA MEJORAR")))</f>
        <v>EQUILIBRADA</v>
      </c>
      <c r="AG781" s="109"/>
      <c r="AH781" s="109"/>
      <c r="AI781" s="109"/>
      <c r="AJ781" s="859"/>
      <c r="AK781" s="124"/>
      <c r="AP781" s="126"/>
      <c r="AQ781" s="104"/>
      <c r="AS781" s="80" t="str">
        <f t="shared" si="408"/>
        <v>MAL</v>
      </c>
    </row>
    <row r="782" spans="1:45" ht="30" customHeight="1" thickBot="1" x14ac:dyDescent="0.35">
      <c r="A782" s="891"/>
      <c r="B782" s="848"/>
      <c r="C782" s="849"/>
      <c r="D782" s="850"/>
      <c r="E782" s="886"/>
      <c r="F782" s="887"/>
      <c r="G782" s="864"/>
      <c r="H782" s="879"/>
      <c r="I782" s="866"/>
      <c r="J782" s="866"/>
      <c r="K782" s="866"/>
      <c r="L782" s="901"/>
      <c r="M782" s="902"/>
      <c r="N782" s="137" t="s">
        <v>52</v>
      </c>
      <c r="O782" s="139">
        <v>0.25</v>
      </c>
      <c r="P782" s="139">
        <v>0.5</v>
      </c>
      <c r="Q782" s="139">
        <v>0</v>
      </c>
      <c r="R782" s="140">
        <v>0</v>
      </c>
      <c r="S782" s="214">
        <f>SUM(O782:O782)*M781</f>
        <v>0.05</v>
      </c>
      <c r="T782" s="215">
        <f>SUM(P782:P782)*M781</f>
        <v>0.1</v>
      </c>
      <c r="U782" s="215">
        <f>SUM(Q782:Q782)*M781</f>
        <v>0</v>
      </c>
      <c r="V782" s="215">
        <f>SUM(R782:R782)*M781</f>
        <v>0</v>
      </c>
      <c r="W782" s="290">
        <f t="shared" si="379"/>
        <v>0.1</v>
      </c>
      <c r="X782" s="144"/>
      <c r="Y782" s="145"/>
      <c r="Z782" s="146"/>
      <c r="AA782" s="147"/>
      <c r="AB782" s="148"/>
      <c r="AC782" s="105"/>
      <c r="AD782" s="896"/>
      <c r="AE782" s="107"/>
      <c r="AF782" s="108"/>
      <c r="AG782" s="150"/>
      <c r="AH782" s="109"/>
      <c r="AI782" s="109"/>
      <c r="AJ782" s="859"/>
      <c r="AK782" s="124"/>
      <c r="AP782" s="126"/>
      <c r="AQ782" s="148"/>
      <c r="AS782" s="114" t="str">
        <f t="shared" si="408"/>
        <v>OK</v>
      </c>
    </row>
    <row r="783" spans="1:45" ht="30" customHeight="1" x14ac:dyDescent="0.3">
      <c r="A783" s="891"/>
      <c r="B783" s="848"/>
      <c r="C783" s="849"/>
      <c r="D783" s="850"/>
      <c r="E783" s="886"/>
      <c r="F783" s="887"/>
      <c r="G783" s="839" t="s">
        <v>919</v>
      </c>
      <c r="H783" s="870">
        <v>105</v>
      </c>
      <c r="I783" s="841" t="s">
        <v>920</v>
      </c>
      <c r="J783" s="841" t="s">
        <v>921</v>
      </c>
      <c r="K783" s="842">
        <v>0.25</v>
      </c>
      <c r="L783" s="843" t="s">
        <v>922</v>
      </c>
      <c r="M783" s="844">
        <v>0.2</v>
      </c>
      <c r="N783" s="62" t="s">
        <v>46</v>
      </c>
      <c r="O783" s="223">
        <v>1</v>
      </c>
      <c r="P783" s="224">
        <v>1</v>
      </c>
      <c r="Q783" s="224">
        <v>1</v>
      </c>
      <c r="R783" s="225">
        <v>1</v>
      </c>
      <c r="S783" s="66">
        <f>SUM(O783:O783)*M783</f>
        <v>0.2</v>
      </c>
      <c r="T783" s="67">
        <f>SUM(P783:P783)*M783</f>
        <v>0.2</v>
      </c>
      <c r="U783" s="67">
        <f>SUM(Q783:Q783)*M783</f>
        <v>0.2</v>
      </c>
      <c r="V783" s="67">
        <f>SUM(R783:R783)*M783</f>
        <v>0.2</v>
      </c>
      <c r="W783" s="68">
        <f t="shared" si="379"/>
        <v>0.2</v>
      </c>
      <c r="X783" s="69">
        <f>+S784+S786+S788+S790+S792</f>
        <v>0.30000000000000004</v>
      </c>
      <c r="Y783" s="70">
        <f>+T784+T786+T788+T790+T792</f>
        <v>0.48900000000000005</v>
      </c>
      <c r="Z783" s="71">
        <f>+U784+U786+U788+U790+U792</f>
        <v>0</v>
      </c>
      <c r="AA783" s="72">
        <f>+V784+V786+V788+V790+V792</f>
        <v>0</v>
      </c>
      <c r="AB783" s="73">
        <f>+AA784+AA786+AA788+AA790+AA792</f>
        <v>0</v>
      </c>
      <c r="AC783" s="105"/>
      <c r="AD783" s="845" t="s">
        <v>909</v>
      </c>
      <c r="AE783" s="76"/>
      <c r="AF783" s="77" t="str">
        <f t="shared" ref="AF783" si="412">+IF(P784&gt;P783,"SUPERADA",IF(T784=T783,"EQUILIBRADA",IF(T784&lt;T783,"PARA MEJORAR")))</f>
        <v>EQUILIBRADA</v>
      </c>
      <c r="AG783" s="77" t="str">
        <f>IF(COUNTIF(AF783:AF792,"PARA MEJORAR")&gt;=1,"PARA MEJORAR","BIEN")</f>
        <v>BIEN</v>
      </c>
      <c r="AH783" s="109"/>
      <c r="AI783" s="109"/>
      <c r="AJ783" s="859"/>
      <c r="AK783" s="111"/>
      <c r="AL783" s="112"/>
      <c r="AM783" s="112"/>
      <c r="AN783" s="112"/>
      <c r="AO783" s="112"/>
      <c r="AP783" s="113"/>
      <c r="AQ783" s="73"/>
      <c r="AS783" s="80" t="str">
        <f t="shared" si="408"/>
        <v>OK</v>
      </c>
    </row>
    <row r="784" spans="1:45" ht="30" customHeight="1" thickBot="1" x14ac:dyDescent="0.35">
      <c r="A784" s="891"/>
      <c r="B784" s="848"/>
      <c r="C784" s="849"/>
      <c r="D784" s="850"/>
      <c r="E784" s="886"/>
      <c r="F784" s="887"/>
      <c r="G784" s="853"/>
      <c r="H784" s="874"/>
      <c r="I784" s="855"/>
      <c r="J784" s="855"/>
      <c r="K784" s="855"/>
      <c r="L784" s="856"/>
      <c r="M784" s="857"/>
      <c r="N784" s="93" t="s">
        <v>52</v>
      </c>
      <c r="O784" s="233">
        <v>1</v>
      </c>
      <c r="P784" s="234">
        <v>1</v>
      </c>
      <c r="Q784" s="234">
        <v>0</v>
      </c>
      <c r="R784" s="235">
        <v>0</v>
      </c>
      <c r="S784" s="97">
        <f>SUM(O784:O784)*M783</f>
        <v>0.2</v>
      </c>
      <c r="T784" s="98">
        <f>SUM(P784:P784)*M783</f>
        <v>0.2</v>
      </c>
      <c r="U784" s="98">
        <f>SUM(Q784:Q784)*M783</f>
        <v>0</v>
      </c>
      <c r="V784" s="98">
        <f>SUM(R784:R784)*M783</f>
        <v>0</v>
      </c>
      <c r="W784" s="99">
        <f t="shared" si="379"/>
        <v>0.2</v>
      </c>
      <c r="X784" s="100"/>
      <c r="Y784" s="101"/>
      <c r="Z784" s="102"/>
      <c r="AA784" s="103"/>
      <c r="AB784" s="104"/>
      <c r="AC784" s="105"/>
      <c r="AD784" s="858"/>
      <c r="AE784" s="107"/>
      <c r="AF784" s="108"/>
      <c r="AG784" s="109"/>
      <c r="AH784" s="109"/>
      <c r="AI784" s="109"/>
      <c r="AJ784" s="859"/>
      <c r="AK784" s="124"/>
      <c r="AP784" s="126"/>
      <c r="AQ784" s="104"/>
      <c r="AS784" s="114" t="str">
        <f t="shared" si="408"/>
        <v>OK</v>
      </c>
    </row>
    <row r="785" spans="1:45" ht="30" customHeight="1" x14ac:dyDescent="0.3">
      <c r="A785" s="891"/>
      <c r="B785" s="848"/>
      <c r="C785" s="849"/>
      <c r="D785" s="850"/>
      <c r="E785" s="886"/>
      <c r="F785" s="887"/>
      <c r="G785" s="853"/>
      <c r="H785" s="874"/>
      <c r="I785" s="855"/>
      <c r="J785" s="855"/>
      <c r="K785" s="855"/>
      <c r="L785" s="860" t="s">
        <v>923</v>
      </c>
      <c r="M785" s="861">
        <v>0.1</v>
      </c>
      <c r="N785" s="127" t="s">
        <v>46</v>
      </c>
      <c r="O785" s="239">
        <v>1</v>
      </c>
      <c r="P785" s="240">
        <v>1</v>
      </c>
      <c r="Q785" s="240">
        <v>1</v>
      </c>
      <c r="R785" s="241">
        <v>1</v>
      </c>
      <c r="S785" s="128">
        <f>SUM(O785:O785)*M785</f>
        <v>0.1</v>
      </c>
      <c r="T785" s="129">
        <f>SUM(P785:P785)*M785</f>
        <v>0.1</v>
      </c>
      <c r="U785" s="129">
        <f>SUM(Q785:Q785)*M785</f>
        <v>0.1</v>
      </c>
      <c r="V785" s="129">
        <f>SUM(R785:R785)*M785</f>
        <v>0.1</v>
      </c>
      <c r="W785" s="130">
        <f t="shared" si="379"/>
        <v>0.1</v>
      </c>
      <c r="X785" s="100"/>
      <c r="Y785" s="101"/>
      <c r="Z785" s="102"/>
      <c r="AA785" s="103"/>
      <c r="AB785" s="104"/>
      <c r="AC785" s="105"/>
      <c r="AD785" s="858"/>
      <c r="AE785" s="76"/>
      <c r="AF785" s="77" t="str">
        <f t="shared" ref="AF785" si="413">+IF(P786&gt;P785,"SUPERADA",IF(T786=T785,"EQUILIBRADA",IF(T786&lt;T785,"PARA MEJORAR")))</f>
        <v>EQUILIBRADA</v>
      </c>
      <c r="AG785" s="109"/>
      <c r="AH785" s="109"/>
      <c r="AI785" s="109"/>
      <c r="AJ785" s="859"/>
      <c r="AK785" s="124"/>
      <c r="AP785" s="126"/>
      <c r="AQ785" s="104"/>
      <c r="AS785" s="80" t="str">
        <f t="shared" si="408"/>
        <v>OK</v>
      </c>
    </row>
    <row r="786" spans="1:45" ht="30" customHeight="1" thickBot="1" x14ac:dyDescent="0.35">
      <c r="A786" s="891"/>
      <c r="B786" s="848"/>
      <c r="C786" s="849"/>
      <c r="D786" s="850"/>
      <c r="E786" s="886"/>
      <c r="F786" s="887"/>
      <c r="G786" s="853"/>
      <c r="H786" s="874"/>
      <c r="I786" s="855"/>
      <c r="J786" s="855"/>
      <c r="K786" s="855"/>
      <c r="L786" s="856"/>
      <c r="M786" s="857"/>
      <c r="N786" s="93" t="s">
        <v>52</v>
      </c>
      <c r="O786" s="233">
        <v>1</v>
      </c>
      <c r="P786" s="234">
        <v>1</v>
      </c>
      <c r="Q786" s="234">
        <v>0</v>
      </c>
      <c r="R786" s="235">
        <v>0</v>
      </c>
      <c r="S786" s="97">
        <f>SUM(O786:O786)*M785</f>
        <v>0.1</v>
      </c>
      <c r="T786" s="98">
        <f>SUM(P786:P786)*M785</f>
        <v>0.1</v>
      </c>
      <c r="U786" s="98">
        <f>SUM(Q786:Q786)*M785</f>
        <v>0</v>
      </c>
      <c r="V786" s="98">
        <f>SUM(R786:R786)*M785</f>
        <v>0</v>
      </c>
      <c r="W786" s="99">
        <f t="shared" si="379"/>
        <v>0.1</v>
      </c>
      <c r="X786" s="100"/>
      <c r="Y786" s="101"/>
      <c r="Z786" s="102"/>
      <c r="AA786" s="103"/>
      <c r="AB786" s="104"/>
      <c r="AC786" s="105"/>
      <c r="AD786" s="858"/>
      <c r="AE786" s="107"/>
      <c r="AF786" s="108"/>
      <c r="AG786" s="109"/>
      <c r="AH786" s="109"/>
      <c r="AI786" s="109"/>
      <c r="AJ786" s="859"/>
      <c r="AK786" s="124"/>
      <c r="AP786" s="126"/>
      <c r="AQ786" s="104"/>
      <c r="AS786" s="114" t="str">
        <f t="shared" si="408"/>
        <v>OK</v>
      </c>
    </row>
    <row r="787" spans="1:45" ht="30" customHeight="1" x14ac:dyDescent="0.3">
      <c r="A787" s="891"/>
      <c r="B787" s="848"/>
      <c r="C787" s="849"/>
      <c r="D787" s="850"/>
      <c r="E787" s="886"/>
      <c r="F787" s="887"/>
      <c r="G787" s="853"/>
      <c r="H787" s="874"/>
      <c r="I787" s="855"/>
      <c r="J787" s="855"/>
      <c r="K787" s="855"/>
      <c r="L787" s="860" t="s">
        <v>924</v>
      </c>
      <c r="M787" s="861">
        <v>0.2</v>
      </c>
      <c r="N787" s="127" t="s">
        <v>46</v>
      </c>
      <c r="O787" s="239">
        <v>0</v>
      </c>
      <c r="P787" s="240">
        <v>0.25</v>
      </c>
      <c r="Q787" s="240">
        <v>0.5</v>
      </c>
      <c r="R787" s="241">
        <v>1</v>
      </c>
      <c r="S787" s="128">
        <f>SUM(O787:O787)*M787</f>
        <v>0</v>
      </c>
      <c r="T787" s="129">
        <f>SUM(P787:P787)*M787</f>
        <v>0.05</v>
      </c>
      <c r="U787" s="129">
        <f>SUM(Q787:Q787)*M787</f>
        <v>0.1</v>
      </c>
      <c r="V787" s="129">
        <f>SUM(R787:R787)*M787</f>
        <v>0.2</v>
      </c>
      <c r="W787" s="130">
        <f t="shared" si="379"/>
        <v>0.2</v>
      </c>
      <c r="X787" s="100"/>
      <c r="Y787" s="101"/>
      <c r="Z787" s="102"/>
      <c r="AA787" s="103"/>
      <c r="AB787" s="104"/>
      <c r="AC787" s="105"/>
      <c r="AD787" s="858"/>
      <c r="AE787" s="76"/>
      <c r="AF787" s="77" t="str">
        <f t="shared" ref="AF787" si="414">+IF(P788&gt;P787,"SUPERADA",IF(T788=T787,"EQUILIBRADA",IF(T788&lt;T787,"PARA MEJORAR")))</f>
        <v>SUPERADA</v>
      </c>
      <c r="AG787" s="109"/>
      <c r="AH787" s="109"/>
      <c r="AI787" s="109"/>
      <c r="AJ787" s="859"/>
      <c r="AK787" s="124"/>
      <c r="AP787" s="126"/>
      <c r="AQ787" s="104"/>
      <c r="AS787" s="80" t="str">
        <f t="shared" si="408"/>
        <v>MAL</v>
      </c>
    </row>
    <row r="788" spans="1:45" ht="30" customHeight="1" thickBot="1" x14ac:dyDescent="0.35">
      <c r="A788" s="891"/>
      <c r="B788" s="848"/>
      <c r="C788" s="849"/>
      <c r="D788" s="850"/>
      <c r="E788" s="886"/>
      <c r="F788" s="887"/>
      <c r="G788" s="853"/>
      <c r="H788" s="874"/>
      <c r="I788" s="855"/>
      <c r="J788" s="855"/>
      <c r="K788" s="855"/>
      <c r="L788" s="856"/>
      <c r="M788" s="857"/>
      <c r="N788" s="93" t="s">
        <v>52</v>
      </c>
      <c r="O788" s="233">
        <v>0</v>
      </c>
      <c r="P788" s="234">
        <v>0.56999999999999995</v>
      </c>
      <c r="Q788" s="234">
        <v>0</v>
      </c>
      <c r="R788" s="235">
        <v>0</v>
      </c>
      <c r="S788" s="97">
        <f>SUM(O788:O788)*M787</f>
        <v>0</v>
      </c>
      <c r="T788" s="98">
        <f>SUM(P788:P788)*M787</f>
        <v>0.11399999999999999</v>
      </c>
      <c r="U788" s="98">
        <f>SUM(Q788:Q788)*M787</f>
        <v>0</v>
      </c>
      <c r="V788" s="98">
        <f>SUM(R788:R788)*M787</f>
        <v>0</v>
      </c>
      <c r="W788" s="99">
        <f t="shared" si="379"/>
        <v>0.11399999999999999</v>
      </c>
      <c r="X788" s="100"/>
      <c r="Y788" s="101"/>
      <c r="Z788" s="102"/>
      <c r="AA788" s="103"/>
      <c r="AB788" s="104"/>
      <c r="AC788" s="105"/>
      <c r="AD788" s="858"/>
      <c r="AE788" s="107"/>
      <c r="AF788" s="108"/>
      <c r="AG788" s="109"/>
      <c r="AH788" s="109"/>
      <c r="AI788" s="109"/>
      <c r="AJ788" s="859"/>
      <c r="AK788" s="124"/>
      <c r="AP788" s="126"/>
      <c r="AQ788" s="104"/>
      <c r="AS788" s="114" t="str">
        <f t="shared" si="408"/>
        <v>OK</v>
      </c>
    </row>
    <row r="789" spans="1:45" ht="30" customHeight="1" x14ac:dyDescent="0.3">
      <c r="A789" s="891"/>
      <c r="B789" s="848"/>
      <c r="C789" s="849"/>
      <c r="D789" s="850"/>
      <c r="E789" s="886"/>
      <c r="F789" s="887"/>
      <c r="G789" s="853"/>
      <c r="H789" s="874"/>
      <c r="I789" s="855"/>
      <c r="J789" s="855"/>
      <c r="K789" s="855"/>
      <c r="L789" s="860" t="s">
        <v>925</v>
      </c>
      <c r="M789" s="861">
        <v>0.3</v>
      </c>
      <c r="N789" s="127" t="s">
        <v>46</v>
      </c>
      <c r="O789" s="239">
        <v>0</v>
      </c>
      <c r="P789" s="240">
        <v>0.25</v>
      </c>
      <c r="Q789" s="240">
        <v>0.7</v>
      </c>
      <c r="R789" s="241">
        <v>1</v>
      </c>
      <c r="S789" s="128">
        <f>SUM(O789:O789)*M789</f>
        <v>0</v>
      </c>
      <c r="T789" s="129">
        <f>SUM(P789:P789)*M789</f>
        <v>7.4999999999999997E-2</v>
      </c>
      <c r="U789" s="129">
        <f>SUM(Q789:Q789)*M789</f>
        <v>0.21</v>
      </c>
      <c r="V789" s="129">
        <f>SUM(R789:R789)*M789</f>
        <v>0.3</v>
      </c>
      <c r="W789" s="130">
        <f t="shared" si="379"/>
        <v>0.3</v>
      </c>
      <c r="X789" s="100"/>
      <c r="Y789" s="101"/>
      <c r="Z789" s="102"/>
      <c r="AA789" s="103"/>
      <c r="AB789" s="104"/>
      <c r="AC789" s="105"/>
      <c r="AD789" s="858"/>
      <c r="AE789" s="76"/>
      <c r="AF789" s="77" t="str">
        <f t="shared" ref="AF789" si="415">+IF(P790&gt;P789,"SUPERADA",IF(T790=T789,"EQUILIBRADA",IF(T790&lt;T789,"PARA MEJORAR")))</f>
        <v>EQUILIBRADA</v>
      </c>
      <c r="AG789" s="109"/>
      <c r="AH789" s="109"/>
      <c r="AI789" s="109"/>
      <c r="AJ789" s="859"/>
      <c r="AK789" s="124"/>
      <c r="AP789" s="126"/>
      <c r="AQ789" s="104"/>
      <c r="AS789" s="80" t="str">
        <f t="shared" si="408"/>
        <v>MAL</v>
      </c>
    </row>
    <row r="790" spans="1:45" ht="30" customHeight="1" thickBot="1" x14ac:dyDescent="0.35">
      <c r="A790" s="891"/>
      <c r="B790" s="848"/>
      <c r="C790" s="849"/>
      <c r="D790" s="850"/>
      <c r="E790" s="886"/>
      <c r="F790" s="887"/>
      <c r="G790" s="853"/>
      <c r="H790" s="874"/>
      <c r="I790" s="875"/>
      <c r="J790" s="855"/>
      <c r="K790" s="855"/>
      <c r="L790" s="856"/>
      <c r="M790" s="857"/>
      <c r="N790" s="93" t="s">
        <v>52</v>
      </c>
      <c r="O790" s="233">
        <v>0</v>
      </c>
      <c r="P790" s="234">
        <v>0.25</v>
      </c>
      <c r="Q790" s="234">
        <v>0</v>
      </c>
      <c r="R790" s="235">
        <v>0</v>
      </c>
      <c r="S790" s="97">
        <f>SUM(O790:O790)*M789</f>
        <v>0</v>
      </c>
      <c r="T790" s="98">
        <f>SUM(P790:P790)*M789</f>
        <v>7.4999999999999997E-2</v>
      </c>
      <c r="U790" s="98">
        <f>SUM(Q790:Q790)*M789</f>
        <v>0</v>
      </c>
      <c r="V790" s="98">
        <f>SUM(R790:R790)*M789</f>
        <v>0</v>
      </c>
      <c r="W790" s="99">
        <f t="shared" si="379"/>
        <v>7.4999999999999997E-2</v>
      </c>
      <c r="X790" s="100"/>
      <c r="Y790" s="101"/>
      <c r="Z790" s="102"/>
      <c r="AA790" s="103"/>
      <c r="AB790" s="104"/>
      <c r="AC790" s="105"/>
      <c r="AD790" s="858"/>
      <c r="AE790" s="107"/>
      <c r="AF790" s="108"/>
      <c r="AG790" s="109"/>
      <c r="AH790" s="109"/>
      <c r="AI790" s="109"/>
      <c r="AJ790" s="859"/>
      <c r="AK790" s="124"/>
      <c r="AP790" s="126"/>
      <c r="AQ790" s="104"/>
      <c r="AS790" s="114" t="str">
        <f t="shared" si="408"/>
        <v>OK</v>
      </c>
    </row>
    <row r="791" spans="1:45" ht="30" customHeight="1" x14ac:dyDescent="0.3">
      <c r="A791" s="891"/>
      <c r="B791" s="848"/>
      <c r="C791" s="849"/>
      <c r="D791" s="850"/>
      <c r="E791" s="886"/>
      <c r="F791" s="887"/>
      <c r="G791" s="853"/>
      <c r="H791" s="874"/>
      <c r="I791" s="877" t="s">
        <v>926</v>
      </c>
      <c r="J791" s="855"/>
      <c r="K791" s="855"/>
      <c r="L791" s="860" t="s">
        <v>927</v>
      </c>
      <c r="M791" s="861">
        <v>0.2</v>
      </c>
      <c r="N791" s="127" t="s">
        <v>46</v>
      </c>
      <c r="O791" s="239">
        <v>0</v>
      </c>
      <c r="P791" s="240">
        <v>0</v>
      </c>
      <c r="Q791" s="240">
        <v>0.5</v>
      </c>
      <c r="R791" s="241">
        <v>1</v>
      </c>
      <c r="S791" s="128">
        <f>SUM(O791:O791)*M791</f>
        <v>0</v>
      </c>
      <c r="T791" s="129">
        <f>SUM(P791:P791)*M791</f>
        <v>0</v>
      </c>
      <c r="U791" s="129">
        <f>SUM(Q791:Q791)*M791</f>
        <v>0.1</v>
      </c>
      <c r="V791" s="129">
        <f>SUM(R791:R791)*M791</f>
        <v>0.2</v>
      </c>
      <c r="W791" s="130">
        <f t="shared" si="379"/>
        <v>0.2</v>
      </c>
      <c r="X791" s="100"/>
      <c r="Y791" s="101"/>
      <c r="Z791" s="102"/>
      <c r="AA791" s="103"/>
      <c r="AB791" s="104"/>
      <c r="AC791" s="105"/>
      <c r="AD791" s="858"/>
      <c r="AE791" s="76"/>
      <c r="AF791" s="77" t="str">
        <f t="shared" ref="AF791" si="416">+IF(P792&gt;P791,"SUPERADA",IF(T792=T791,"EQUILIBRADA",IF(T792&lt;T791,"PARA MEJORAR")))</f>
        <v>EQUILIBRADA</v>
      </c>
      <c r="AG791" s="109"/>
      <c r="AH791" s="109"/>
      <c r="AI791" s="109"/>
      <c r="AJ791" s="859"/>
      <c r="AK791" s="124"/>
      <c r="AP791" s="126"/>
      <c r="AQ791" s="104"/>
      <c r="AS791" s="80" t="str">
        <f t="shared" si="408"/>
        <v>MAL</v>
      </c>
    </row>
    <row r="792" spans="1:45" ht="30" customHeight="1" thickBot="1" x14ac:dyDescent="0.35">
      <c r="A792" s="891"/>
      <c r="B792" s="848"/>
      <c r="C792" s="849"/>
      <c r="D792" s="850"/>
      <c r="E792" s="886"/>
      <c r="F792" s="887"/>
      <c r="G792" s="864"/>
      <c r="H792" s="879"/>
      <c r="I792" s="866"/>
      <c r="J792" s="866"/>
      <c r="K792" s="866"/>
      <c r="L792" s="867"/>
      <c r="M792" s="868"/>
      <c r="N792" s="137" t="s">
        <v>52</v>
      </c>
      <c r="O792" s="249">
        <v>0</v>
      </c>
      <c r="P792" s="250">
        <v>0</v>
      </c>
      <c r="Q792" s="250">
        <v>0</v>
      </c>
      <c r="R792" s="251">
        <v>0</v>
      </c>
      <c r="S792" s="141">
        <f>SUM(O792:O792)*M791</f>
        <v>0</v>
      </c>
      <c r="T792" s="142">
        <f>SUM(P792:P792)*M791</f>
        <v>0</v>
      </c>
      <c r="U792" s="142">
        <f>SUM(Q792:Q792)*M791</f>
        <v>0</v>
      </c>
      <c r="V792" s="142">
        <f>SUM(R792:R792)*M791</f>
        <v>0</v>
      </c>
      <c r="W792" s="143">
        <f t="shared" si="379"/>
        <v>0</v>
      </c>
      <c r="X792" s="144"/>
      <c r="Y792" s="145"/>
      <c r="Z792" s="146"/>
      <c r="AA792" s="147"/>
      <c r="AB792" s="148"/>
      <c r="AC792" s="105"/>
      <c r="AD792" s="858"/>
      <c r="AE792" s="107"/>
      <c r="AF792" s="108"/>
      <c r="AG792" s="150"/>
      <c r="AH792" s="109"/>
      <c r="AI792" s="109"/>
      <c r="AJ792" s="859"/>
      <c r="AK792" s="124"/>
      <c r="AP792" s="126"/>
      <c r="AQ792" s="148"/>
      <c r="AS792" s="114" t="str">
        <f t="shared" si="408"/>
        <v>OK</v>
      </c>
    </row>
    <row r="793" spans="1:45" ht="30" customHeight="1" x14ac:dyDescent="0.3">
      <c r="A793" s="891"/>
      <c r="B793" s="848"/>
      <c r="C793" s="849"/>
      <c r="D793" s="850"/>
      <c r="E793" s="886"/>
      <c r="F793" s="887"/>
      <c r="G793" s="839" t="s">
        <v>928</v>
      </c>
      <c r="H793" s="870">
        <v>106</v>
      </c>
      <c r="I793" s="841" t="s">
        <v>929</v>
      </c>
      <c r="J793" s="841" t="s">
        <v>930</v>
      </c>
      <c r="K793" s="842">
        <v>0.15</v>
      </c>
      <c r="L793" s="843" t="s">
        <v>931</v>
      </c>
      <c r="M793" s="844">
        <v>0.3</v>
      </c>
      <c r="N793" s="62" t="s">
        <v>46</v>
      </c>
      <c r="O793" s="63">
        <v>0.5</v>
      </c>
      <c r="P793" s="64">
        <v>1</v>
      </c>
      <c r="Q793" s="64">
        <v>1</v>
      </c>
      <c r="R793" s="65">
        <v>1</v>
      </c>
      <c r="S793" s="128">
        <f>SUM(O793:O793)*M793</f>
        <v>0.15</v>
      </c>
      <c r="T793" s="129">
        <f>SUM(P793:P793)*M793</f>
        <v>0.3</v>
      </c>
      <c r="U793" s="129">
        <f>SUM(Q793:Q793)*M793</f>
        <v>0.3</v>
      </c>
      <c r="V793" s="129">
        <f>SUM(R793:R793)*M793</f>
        <v>0.3</v>
      </c>
      <c r="W793" s="186">
        <f t="shared" si="379"/>
        <v>0.3</v>
      </c>
      <c r="X793" s="69">
        <f>+S794+S796+S798</f>
        <v>0.15</v>
      </c>
      <c r="Y793" s="70">
        <f>+T794+T796+T798</f>
        <v>0.15</v>
      </c>
      <c r="Z793" s="71">
        <f>+U794+U796+U798</f>
        <v>0</v>
      </c>
      <c r="AA793" s="72">
        <f>+V794+V796+V798</f>
        <v>0</v>
      </c>
      <c r="AB793" s="73">
        <f>+AA794+AA796+AA798</f>
        <v>0</v>
      </c>
      <c r="AC793" s="105"/>
      <c r="AD793" s="858"/>
      <c r="AE793" s="76"/>
      <c r="AF793" s="77" t="str">
        <f t="shared" ref="AF793" si="417">+IF(P794&gt;P793,"SUPERADA",IF(T794=T793,"EQUILIBRADA",IF(T794&lt;T793,"PARA MEJORAR")))</f>
        <v>PARA MEJORAR</v>
      </c>
      <c r="AG793" s="77" t="str">
        <f>IF(COUNTIF(AF793:AF798,"PARA MEJORAR")&gt;=1,"PARA MEJORAR","BIEN")</f>
        <v>PARA MEJORAR</v>
      </c>
      <c r="AH793" s="109"/>
      <c r="AI793" s="109"/>
      <c r="AJ793" s="859"/>
      <c r="AK793" s="111"/>
      <c r="AL793" s="112"/>
      <c r="AM793" s="112"/>
      <c r="AN793" s="112"/>
      <c r="AO793" s="112"/>
      <c r="AP793" s="113"/>
      <c r="AQ793" s="73"/>
      <c r="AS793" s="80" t="str">
        <f t="shared" si="408"/>
        <v>OK</v>
      </c>
    </row>
    <row r="794" spans="1:45" ht="30" customHeight="1" thickBot="1" x14ac:dyDescent="0.35">
      <c r="A794" s="891"/>
      <c r="B794" s="848"/>
      <c r="C794" s="849"/>
      <c r="D794" s="850"/>
      <c r="E794" s="886"/>
      <c r="F794" s="887"/>
      <c r="G794" s="853"/>
      <c r="H794" s="874"/>
      <c r="I794" s="855"/>
      <c r="J794" s="855"/>
      <c r="K794" s="855"/>
      <c r="L794" s="856"/>
      <c r="M794" s="857"/>
      <c r="N794" s="93" t="s">
        <v>52</v>
      </c>
      <c r="O794" s="94">
        <v>0.5</v>
      </c>
      <c r="P794" s="95">
        <v>0.5</v>
      </c>
      <c r="Q794" s="95">
        <v>0</v>
      </c>
      <c r="R794" s="96">
        <v>0</v>
      </c>
      <c r="S794" s="97">
        <f>SUM(O794:O794)*M793</f>
        <v>0.15</v>
      </c>
      <c r="T794" s="98">
        <f>SUM(P794:P794)*M793</f>
        <v>0.15</v>
      </c>
      <c r="U794" s="98">
        <f>SUM(Q794:Q794)*M793</f>
        <v>0</v>
      </c>
      <c r="V794" s="98">
        <f>SUM(R794:R794)*M793</f>
        <v>0</v>
      </c>
      <c r="W794" s="160">
        <f t="shared" si="379"/>
        <v>0.15</v>
      </c>
      <c r="X794" s="100"/>
      <c r="Y794" s="101"/>
      <c r="Z794" s="102"/>
      <c r="AA794" s="103"/>
      <c r="AB794" s="104"/>
      <c r="AC794" s="105"/>
      <c r="AD794" s="858"/>
      <c r="AE794" s="107"/>
      <c r="AF794" s="108"/>
      <c r="AG794" s="109"/>
      <c r="AH794" s="109"/>
      <c r="AI794" s="109"/>
      <c r="AJ794" s="859"/>
      <c r="AK794" s="124"/>
      <c r="AP794" s="126"/>
      <c r="AQ794" s="104"/>
      <c r="AS794" s="114" t="str">
        <f t="shared" si="408"/>
        <v>OK</v>
      </c>
    </row>
    <row r="795" spans="1:45" ht="30" customHeight="1" x14ac:dyDescent="0.3">
      <c r="A795" s="891"/>
      <c r="B795" s="848"/>
      <c r="C795" s="849"/>
      <c r="D795" s="850"/>
      <c r="E795" s="886"/>
      <c r="F795" s="887"/>
      <c r="G795" s="853"/>
      <c r="H795" s="874"/>
      <c r="I795" s="855"/>
      <c r="J795" s="855"/>
      <c r="K795" s="855"/>
      <c r="L795" s="860" t="s">
        <v>932</v>
      </c>
      <c r="M795" s="861">
        <v>0.4</v>
      </c>
      <c r="N795" s="127" t="s">
        <v>46</v>
      </c>
      <c r="O795" s="208">
        <v>0</v>
      </c>
      <c r="P795" s="184">
        <v>0</v>
      </c>
      <c r="Q795" s="184">
        <v>0.5</v>
      </c>
      <c r="R795" s="185">
        <v>1</v>
      </c>
      <c r="S795" s="128">
        <f>SUM(O795:O795)*M795</f>
        <v>0</v>
      </c>
      <c r="T795" s="129">
        <f>SUM(P795:P795)*M795</f>
        <v>0</v>
      </c>
      <c r="U795" s="129">
        <f>SUM(Q795:Q795)*M795</f>
        <v>0.2</v>
      </c>
      <c r="V795" s="129">
        <f>SUM(R795:R795)*M795</f>
        <v>0.4</v>
      </c>
      <c r="W795" s="186">
        <f t="shared" si="379"/>
        <v>0.4</v>
      </c>
      <c r="X795" s="100"/>
      <c r="Y795" s="101"/>
      <c r="Z795" s="102"/>
      <c r="AA795" s="103"/>
      <c r="AB795" s="104"/>
      <c r="AC795" s="105"/>
      <c r="AD795" s="858"/>
      <c r="AE795" s="76"/>
      <c r="AF795" s="77" t="str">
        <f t="shared" ref="AF795" si="418">+IF(P796&gt;P795,"SUPERADA",IF(T796=T795,"EQUILIBRADA",IF(T796&lt;T795,"PARA MEJORAR")))</f>
        <v>EQUILIBRADA</v>
      </c>
      <c r="AG795" s="109"/>
      <c r="AH795" s="109"/>
      <c r="AI795" s="109"/>
      <c r="AJ795" s="859"/>
      <c r="AK795" s="124"/>
      <c r="AP795" s="126"/>
      <c r="AQ795" s="104"/>
      <c r="AS795" s="80" t="str">
        <f t="shared" si="408"/>
        <v>MAL</v>
      </c>
    </row>
    <row r="796" spans="1:45" ht="30" customHeight="1" thickBot="1" x14ac:dyDescent="0.35">
      <c r="A796" s="891"/>
      <c r="B796" s="848"/>
      <c r="C796" s="849"/>
      <c r="D796" s="850"/>
      <c r="E796" s="886"/>
      <c r="F796" s="887"/>
      <c r="G796" s="853"/>
      <c r="H796" s="874"/>
      <c r="I796" s="855"/>
      <c r="J796" s="855"/>
      <c r="K796" s="855"/>
      <c r="L796" s="856"/>
      <c r="M796" s="857"/>
      <c r="N796" s="93" t="s">
        <v>52</v>
      </c>
      <c r="O796" s="94">
        <v>0</v>
      </c>
      <c r="P796" s="95">
        <v>0</v>
      </c>
      <c r="Q796" s="95">
        <v>0</v>
      </c>
      <c r="R796" s="96">
        <v>0</v>
      </c>
      <c r="S796" s="97">
        <f>SUM(O796:O796)*M795</f>
        <v>0</v>
      </c>
      <c r="T796" s="98">
        <f>SUM(P796:P796)*M795</f>
        <v>0</v>
      </c>
      <c r="U796" s="98">
        <f>SUM(Q796:Q796)*M795</f>
        <v>0</v>
      </c>
      <c r="V796" s="98">
        <f>SUM(R796:R796)*M795</f>
        <v>0</v>
      </c>
      <c r="W796" s="160">
        <f t="shared" si="379"/>
        <v>0</v>
      </c>
      <c r="X796" s="100"/>
      <c r="Y796" s="101"/>
      <c r="Z796" s="102"/>
      <c r="AA796" s="103"/>
      <c r="AB796" s="104"/>
      <c r="AC796" s="105"/>
      <c r="AD796" s="858"/>
      <c r="AE796" s="107"/>
      <c r="AF796" s="108"/>
      <c r="AG796" s="109"/>
      <c r="AH796" s="109"/>
      <c r="AI796" s="109"/>
      <c r="AJ796" s="859"/>
      <c r="AK796" s="124"/>
      <c r="AP796" s="126"/>
      <c r="AQ796" s="104"/>
      <c r="AS796" s="114" t="str">
        <f t="shared" si="408"/>
        <v>OK</v>
      </c>
    </row>
    <row r="797" spans="1:45" ht="30" customHeight="1" x14ac:dyDescent="0.3">
      <c r="A797" s="891"/>
      <c r="B797" s="848"/>
      <c r="C797" s="849"/>
      <c r="D797" s="850"/>
      <c r="E797" s="886"/>
      <c r="F797" s="887"/>
      <c r="G797" s="853"/>
      <c r="H797" s="874"/>
      <c r="I797" s="855"/>
      <c r="J797" s="855"/>
      <c r="K797" s="855"/>
      <c r="L797" s="860" t="s">
        <v>933</v>
      </c>
      <c r="M797" s="861">
        <v>0.3</v>
      </c>
      <c r="N797" s="127" t="s">
        <v>46</v>
      </c>
      <c r="O797" s="208">
        <v>0</v>
      </c>
      <c r="P797" s="184">
        <v>0</v>
      </c>
      <c r="Q797" s="184">
        <v>0.5</v>
      </c>
      <c r="R797" s="185">
        <v>1</v>
      </c>
      <c r="S797" s="128">
        <f>SUM(O797:O797)*M797</f>
        <v>0</v>
      </c>
      <c r="T797" s="129">
        <f>SUM(P797:P797)*M797</f>
        <v>0</v>
      </c>
      <c r="U797" s="129">
        <f>SUM(Q797:Q797)*M797</f>
        <v>0.15</v>
      </c>
      <c r="V797" s="129">
        <f>SUM(R797:R797)*M797</f>
        <v>0.3</v>
      </c>
      <c r="W797" s="186">
        <f t="shared" si="379"/>
        <v>0.3</v>
      </c>
      <c r="X797" s="100"/>
      <c r="Y797" s="101"/>
      <c r="Z797" s="102"/>
      <c r="AA797" s="103"/>
      <c r="AB797" s="104"/>
      <c r="AC797" s="105"/>
      <c r="AD797" s="858"/>
      <c r="AE797" s="76"/>
      <c r="AF797" s="77" t="str">
        <f t="shared" ref="AF797" si="419">+IF(P798&gt;P797,"SUPERADA",IF(T798=T797,"EQUILIBRADA",IF(T798&lt;T797,"PARA MEJORAR")))</f>
        <v>EQUILIBRADA</v>
      </c>
      <c r="AG797" s="109"/>
      <c r="AH797" s="109"/>
      <c r="AI797" s="109"/>
      <c r="AJ797" s="859"/>
      <c r="AK797" s="124"/>
      <c r="AP797" s="126"/>
      <c r="AQ797" s="104"/>
      <c r="AS797" s="80" t="str">
        <f t="shared" si="408"/>
        <v>MAL</v>
      </c>
    </row>
    <row r="798" spans="1:45" ht="30" customHeight="1" thickBot="1" x14ac:dyDescent="0.35">
      <c r="A798" s="891"/>
      <c r="B798" s="848"/>
      <c r="C798" s="849"/>
      <c r="D798" s="850"/>
      <c r="E798" s="886"/>
      <c r="F798" s="887"/>
      <c r="G798" s="864"/>
      <c r="H798" s="879"/>
      <c r="I798" s="866"/>
      <c r="J798" s="866"/>
      <c r="K798" s="866"/>
      <c r="L798" s="867"/>
      <c r="M798" s="868"/>
      <c r="N798" s="137" t="s">
        <v>52</v>
      </c>
      <c r="O798" s="138">
        <v>0</v>
      </c>
      <c r="P798" s="139">
        <v>0</v>
      </c>
      <c r="Q798" s="139">
        <v>0</v>
      </c>
      <c r="R798" s="140">
        <v>0</v>
      </c>
      <c r="S798" s="141">
        <f>SUM(O798:O798)*M797</f>
        <v>0</v>
      </c>
      <c r="T798" s="142">
        <f>SUM(P798:P798)*M797</f>
        <v>0</v>
      </c>
      <c r="U798" s="142">
        <f>SUM(Q798:Q798)*M797</f>
        <v>0</v>
      </c>
      <c r="V798" s="142">
        <f>SUM(R798:R798)*M797</f>
        <v>0</v>
      </c>
      <c r="W798" s="169">
        <f t="shared" si="379"/>
        <v>0</v>
      </c>
      <c r="X798" s="144"/>
      <c r="Y798" s="145"/>
      <c r="Z798" s="146"/>
      <c r="AA798" s="147"/>
      <c r="AB798" s="148"/>
      <c r="AC798" s="105"/>
      <c r="AD798" s="858"/>
      <c r="AE798" s="107"/>
      <c r="AF798" s="108"/>
      <c r="AG798" s="150"/>
      <c r="AH798" s="109"/>
      <c r="AI798" s="109"/>
      <c r="AJ798" s="859"/>
      <c r="AK798" s="124"/>
      <c r="AP798" s="126"/>
      <c r="AQ798" s="148"/>
      <c r="AS798" s="114" t="str">
        <f t="shared" si="408"/>
        <v>OK</v>
      </c>
    </row>
    <row r="799" spans="1:45" ht="30" customHeight="1" x14ac:dyDescent="0.3">
      <c r="A799" s="891"/>
      <c r="B799" s="848"/>
      <c r="C799" s="849"/>
      <c r="D799" s="850"/>
      <c r="E799" s="886"/>
      <c r="F799" s="887"/>
      <c r="G799" s="839" t="s">
        <v>934</v>
      </c>
      <c r="H799" s="870">
        <v>107</v>
      </c>
      <c r="I799" s="841" t="s">
        <v>935</v>
      </c>
      <c r="J799" s="841" t="s">
        <v>936</v>
      </c>
      <c r="K799" s="842">
        <v>0.39</v>
      </c>
      <c r="L799" s="843" t="s">
        <v>937</v>
      </c>
      <c r="M799" s="844">
        <v>0.5</v>
      </c>
      <c r="N799" s="62" t="s">
        <v>46</v>
      </c>
      <c r="O799" s="63">
        <v>0.5</v>
      </c>
      <c r="P799" s="64">
        <v>1</v>
      </c>
      <c r="Q799" s="64">
        <v>1</v>
      </c>
      <c r="R799" s="65">
        <v>1</v>
      </c>
      <c r="S799" s="128">
        <f>SUM(O799:O799)*M799</f>
        <v>0.25</v>
      </c>
      <c r="T799" s="129">
        <f>SUM(P799:P799)*M799</f>
        <v>0.5</v>
      </c>
      <c r="U799" s="129">
        <f>SUM(Q799:Q799)*M799</f>
        <v>0.5</v>
      </c>
      <c r="V799" s="129">
        <f>SUM(R799:R799)*M799</f>
        <v>0.5</v>
      </c>
      <c r="W799" s="186">
        <f t="shared" si="379"/>
        <v>0.5</v>
      </c>
      <c r="X799" s="69">
        <f>+S800+S802+S804</f>
        <v>0.28499999999999998</v>
      </c>
      <c r="Y799" s="70">
        <f>+T800+T802+T804</f>
        <v>0.54100000000000004</v>
      </c>
      <c r="Z799" s="71">
        <f>+U800+U802+U804</f>
        <v>0</v>
      </c>
      <c r="AA799" s="72">
        <f>+V800+V802+V804</f>
        <v>0</v>
      </c>
      <c r="AB799" s="73">
        <f>+AA800+AA802+AA804</f>
        <v>0</v>
      </c>
      <c r="AC799" s="105"/>
      <c r="AD799" s="858"/>
      <c r="AE799" s="76"/>
      <c r="AF799" s="77" t="str">
        <f t="shared" ref="AF799" si="420">+IF(P800&gt;P799,"SUPERADA",IF(T800=T799,"EQUILIBRADA",IF(T800&lt;T799,"PARA MEJORAR")))</f>
        <v>PARA MEJORAR</v>
      </c>
      <c r="AG799" s="77" t="str">
        <f>IF(COUNTIF(AF799:AF804,"PARA MEJORAR")&gt;=1,"PARA MEJORAR","BIEN")</f>
        <v>PARA MEJORAR</v>
      </c>
      <c r="AH799" s="109"/>
      <c r="AI799" s="109"/>
      <c r="AJ799" s="859"/>
      <c r="AK799" s="111"/>
      <c r="AL799" s="112"/>
      <c r="AM799" s="112"/>
      <c r="AN799" s="112"/>
      <c r="AO799" s="112"/>
      <c r="AP799" s="113"/>
      <c r="AQ799" s="73"/>
      <c r="AS799" s="80" t="str">
        <f t="shared" si="408"/>
        <v>OK</v>
      </c>
    </row>
    <row r="800" spans="1:45" ht="30" customHeight="1" thickBot="1" x14ac:dyDescent="0.35">
      <c r="A800" s="891"/>
      <c r="B800" s="848"/>
      <c r="C800" s="849"/>
      <c r="D800" s="850"/>
      <c r="E800" s="886"/>
      <c r="F800" s="887"/>
      <c r="G800" s="853"/>
      <c r="H800" s="874"/>
      <c r="I800" s="855"/>
      <c r="J800" s="855"/>
      <c r="K800" s="855"/>
      <c r="L800" s="856"/>
      <c r="M800" s="857"/>
      <c r="N800" s="93" t="s">
        <v>52</v>
      </c>
      <c r="O800" s="94">
        <v>0.56999999999999995</v>
      </c>
      <c r="P800" s="95">
        <v>0.56999999999999995</v>
      </c>
      <c r="Q800" s="95">
        <v>0</v>
      </c>
      <c r="R800" s="96">
        <v>0</v>
      </c>
      <c r="S800" s="97">
        <f>SUM(O800:O800)*M799</f>
        <v>0.28499999999999998</v>
      </c>
      <c r="T800" s="98">
        <f>SUM(P800:P800)*M799</f>
        <v>0.28499999999999998</v>
      </c>
      <c r="U800" s="98">
        <f>SUM(Q800:Q800)*M799</f>
        <v>0</v>
      </c>
      <c r="V800" s="98">
        <f>SUM(R800:R800)*M799</f>
        <v>0</v>
      </c>
      <c r="W800" s="160">
        <f t="shared" si="379"/>
        <v>0.28499999999999998</v>
      </c>
      <c r="X800" s="100"/>
      <c r="Y800" s="101"/>
      <c r="Z800" s="102"/>
      <c r="AA800" s="103"/>
      <c r="AB800" s="104"/>
      <c r="AC800" s="105"/>
      <c r="AD800" s="858"/>
      <c r="AE800" s="107"/>
      <c r="AF800" s="108"/>
      <c r="AG800" s="109"/>
      <c r="AH800" s="109"/>
      <c r="AI800" s="109"/>
      <c r="AJ800" s="859"/>
      <c r="AK800" s="124"/>
      <c r="AP800" s="126"/>
      <c r="AQ800" s="104"/>
      <c r="AS800" s="114" t="str">
        <f t="shared" si="408"/>
        <v>OK</v>
      </c>
    </row>
    <row r="801" spans="1:45" ht="30" customHeight="1" x14ac:dyDescent="0.3">
      <c r="A801" s="891"/>
      <c r="B801" s="848"/>
      <c r="C801" s="849"/>
      <c r="D801" s="850"/>
      <c r="E801" s="886"/>
      <c r="F801" s="887"/>
      <c r="G801" s="853"/>
      <c r="H801" s="874"/>
      <c r="I801" s="855"/>
      <c r="J801" s="855"/>
      <c r="K801" s="855"/>
      <c r="L801" s="860" t="s">
        <v>938</v>
      </c>
      <c r="M801" s="861">
        <v>0.1</v>
      </c>
      <c r="N801" s="127" t="s">
        <v>46</v>
      </c>
      <c r="O801" s="208">
        <v>0</v>
      </c>
      <c r="P801" s="184">
        <v>1</v>
      </c>
      <c r="Q801" s="184">
        <v>1</v>
      </c>
      <c r="R801" s="185">
        <v>1</v>
      </c>
      <c r="S801" s="128">
        <f>SUM(O801:O801)*M801</f>
        <v>0</v>
      </c>
      <c r="T801" s="129">
        <f>SUM(P801:P801)*M801</f>
        <v>0.1</v>
      </c>
      <c r="U801" s="129">
        <f>SUM(Q801:Q801)*M801</f>
        <v>0.1</v>
      </c>
      <c r="V801" s="129">
        <f>SUM(R801:R801)*M801</f>
        <v>0.1</v>
      </c>
      <c r="W801" s="186">
        <f t="shared" si="379"/>
        <v>0.1</v>
      </c>
      <c r="X801" s="100"/>
      <c r="Y801" s="101"/>
      <c r="Z801" s="102"/>
      <c r="AA801" s="103"/>
      <c r="AB801" s="104"/>
      <c r="AC801" s="105"/>
      <c r="AD801" s="858"/>
      <c r="AE801" s="76"/>
      <c r="AF801" s="77" t="str">
        <f t="shared" ref="AF801" si="421">+IF(P802&gt;P801,"SUPERADA",IF(T802=T801,"EQUILIBRADA",IF(T802&lt;T801,"PARA MEJORAR")))</f>
        <v>EQUILIBRADA</v>
      </c>
      <c r="AG801" s="109"/>
      <c r="AH801" s="109"/>
      <c r="AI801" s="109"/>
      <c r="AJ801" s="859"/>
      <c r="AK801" s="124"/>
      <c r="AP801" s="126"/>
      <c r="AQ801" s="104"/>
      <c r="AS801" s="80" t="str">
        <f t="shared" si="408"/>
        <v>OK</v>
      </c>
    </row>
    <row r="802" spans="1:45" ht="30" customHeight="1" thickBot="1" x14ac:dyDescent="0.35">
      <c r="A802" s="891"/>
      <c r="B802" s="848"/>
      <c r="C802" s="849"/>
      <c r="D802" s="850"/>
      <c r="E802" s="886"/>
      <c r="F802" s="887"/>
      <c r="G802" s="853"/>
      <c r="H802" s="874"/>
      <c r="I802" s="855"/>
      <c r="J802" s="855"/>
      <c r="K802" s="855"/>
      <c r="L802" s="856"/>
      <c r="M802" s="857"/>
      <c r="N802" s="93" t="s">
        <v>52</v>
      </c>
      <c r="O802" s="94">
        <v>0</v>
      </c>
      <c r="P802" s="95">
        <v>1</v>
      </c>
      <c r="Q802" s="95">
        <v>0</v>
      </c>
      <c r="R802" s="96">
        <v>0</v>
      </c>
      <c r="S802" s="97">
        <f>SUM(O802:O802)*M801</f>
        <v>0</v>
      </c>
      <c r="T802" s="98">
        <f>SUM(P802:P802)*M801</f>
        <v>0.1</v>
      </c>
      <c r="U802" s="98">
        <f>SUM(Q802:Q802)*M801</f>
        <v>0</v>
      </c>
      <c r="V802" s="98">
        <f>SUM(R802:R802)*M801</f>
        <v>0</v>
      </c>
      <c r="W802" s="160">
        <f t="shared" si="379"/>
        <v>0.1</v>
      </c>
      <c r="X802" s="100"/>
      <c r="Y802" s="101"/>
      <c r="Z802" s="102"/>
      <c r="AA802" s="103"/>
      <c r="AB802" s="104"/>
      <c r="AC802" s="105"/>
      <c r="AD802" s="858"/>
      <c r="AE802" s="107"/>
      <c r="AF802" s="108"/>
      <c r="AG802" s="109"/>
      <c r="AH802" s="109"/>
      <c r="AI802" s="109"/>
      <c r="AJ802" s="859"/>
      <c r="AK802" s="124"/>
      <c r="AP802" s="126"/>
      <c r="AQ802" s="104"/>
      <c r="AS802" s="114" t="str">
        <f t="shared" si="408"/>
        <v>OK</v>
      </c>
    </row>
    <row r="803" spans="1:45" ht="30" customHeight="1" x14ac:dyDescent="0.3">
      <c r="A803" s="891"/>
      <c r="B803" s="848"/>
      <c r="C803" s="849"/>
      <c r="D803" s="850"/>
      <c r="E803" s="886"/>
      <c r="F803" s="887"/>
      <c r="G803" s="853"/>
      <c r="H803" s="874"/>
      <c r="I803" s="855"/>
      <c r="J803" s="855"/>
      <c r="K803" s="855"/>
      <c r="L803" s="860" t="s">
        <v>939</v>
      </c>
      <c r="M803" s="861">
        <v>0.4</v>
      </c>
      <c r="N803" s="127" t="s">
        <v>46</v>
      </c>
      <c r="O803" s="208">
        <v>0</v>
      </c>
      <c r="P803" s="184">
        <v>0.25</v>
      </c>
      <c r="Q803" s="184">
        <v>0.5</v>
      </c>
      <c r="R803" s="185">
        <v>1</v>
      </c>
      <c r="S803" s="128">
        <f>SUM(O803:O803)*M803</f>
        <v>0</v>
      </c>
      <c r="T803" s="129">
        <f>SUM(P803:P803)*M803</f>
        <v>0.1</v>
      </c>
      <c r="U803" s="129">
        <f>SUM(Q803:Q803)*M803</f>
        <v>0.2</v>
      </c>
      <c r="V803" s="129">
        <f>SUM(R803:R803)*M803</f>
        <v>0.4</v>
      </c>
      <c r="W803" s="186">
        <f t="shared" si="379"/>
        <v>0.4</v>
      </c>
      <c r="X803" s="100"/>
      <c r="Y803" s="101"/>
      <c r="Z803" s="102"/>
      <c r="AA803" s="103"/>
      <c r="AB803" s="104"/>
      <c r="AC803" s="105"/>
      <c r="AD803" s="858"/>
      <c r="AE803" s="76"/>
      <c r="AF803" s="77" t="str">
        <f t="shared" ref="AF803" si="422">+IF(P804&gt;P803,"SUPERADA",IF(T804=T803,"EQUILIBRADA",IF(T804&lt;T803,"PARA MEJORAR")))</f>
        <v>SUPERADA</v>
      </c>
      <c r="AG803" s="109"/>
      <c r="AH803" s="109"/>
      <c r="AI803" s="109"/>
      <c r="AJ803" s="859"/>
      <c r="AK803" s="124"/>
      <c r="AP803" s="126"/>
      <c r="AQ803" s="104"/>
      <c r="AS803" s="80" t="str">
        <f t="shared" si="408"/>
        <v>MAL</v>
      </c>
    </row>
    <row r="804" spans="1:45" ht="30" customHeight="1" thickBot="1" x14ac:dyDescent="0.35">
      <c r="A804" s="891"/>
      <c r="B804" s="848"/>
      <c r="C804" s="849"/>
      <c r="D804" s="850"/>
      <c r="E804" s="886"/>
      <c r="F804" s="887"/>
      <c r="G804" s="864"/>
      <c r="H804" s="879"/>
      <c r="I804" s="866"/>
      <c r="J804" s="866"/>
      <c r="K804" s="866"/>
      <c r="L804" s="867"/>
      <c r="M804" s="868"/>
      <c r="N804" s="137" t="s">
        <v>52</v>
      </c>
      <c r="O804" s="138">
        <v>0</v>
      </c>
      <c r="P804" s="139">
        <v>0.39</v>
      </c>
      <c r="Q804" s="139">
        <v>0</v>
      </c>
      <c r="R804" s="140">
        <v>0</v>
      </c>
      <c r="S804" s="141">
        <f>SUM(O804:O804)*M803</f>
        <v>0</v>
      </c>
      <c r="T804" s="142">
        <f>SUM(P804:P804)*M803</f>
        <v>0.15600000000000003</v>
      </c>
      <c r="U804" s="142">
        <f>SUM(Q804:Q804)*M803</f>
        <v>0</v>
      </c>
      <c r="V804" s="142">
        <f>SUM(R804:R804)*M803</f>
        <v>0</v>
      </c>
      <c r="W804" s="169">
        <f t="shared" si="379"/>
        <v>0.15600000000000003</v>
      </c>
      <c r="X804" s="144"/>
      <c r="Y804" s="145"/>
      <c r="Z804" s="146"/>
      <c r="AA804" s="147"/>
      <c r="AB804" s="148"/>
      <c r="AC804" s="105"/>
      <c r="AD804" s="896"/>
      <c r="AE804" s="107"/>
      <c r="AF804" s="108"/>
      <c r="AG804" s="150"/>
      <c r="AH804" s="109"/>
      <c r="AI804" s="109"/>
      <c r="AJ804" s="859"/>
      <c r="AK804" s="124"/>
      <c r="AP804" s="126"/>
      <c r="AQ804" s="148"/>
      <c r="AS804" s="114" t="str">
        <f t="shared" si="408"/>
        <v>OK</v>
      </c>
    </row>
    <row r="805" spans="1:45" ht="30" customHeight="1" x14ac:dyDescent="0.3">
      <c r="A805" s="891"/>
      <c r="B805" s="848"/>
      <c r="C805" s="849"/>
      <c r="D805" s="850"/>
      <c r="E805" s="886"/>
      <c r="F805" s="887"/>
      <c r="G805" s="839" t="s">
        <v>940</v>
      </c>
      <c r="H805" s="870">
        <v>109</v>
      </c>
      <c r="I805" s="841" t="s">
        <v>941</v>
      </c>
      <c r="J805" s="841" t="s">
        <v>942</v>
      </c>
      <c r="K805" s="842">
        <v>0.5</v>
      </c>
      <c r="L805" s="843" t="s">
        <v>943</v>
      </c>
      <c r="M805" s="844">
        <v>0.2</v>
      </c>
      <c r="N805" s="62" t="s">
        <v>46</v>
      </c>
      <c r="O805" s="64">
        <v>0.25</v>
      </c>
      <c r="P805" s="64">
        <v>0.5</v>
      </c>
      <c r="Q805" s="64">
        <v>0.75</v>
      </c>
      <c r="R805" s="65">
        <v>1</v>
      </c>
      <c r="S805" s="66">
        <f>SUM(O805:O805)*M805</f>
        <v>0.05</v>
      </c>
      <c r="T805" s="67">
        <f>SUM(P805:P805)*M805</f>
        <v>0.1</v>
      </c>
      <c r="U805" s="67">
        <f>SUM(Q805:Q805)*M805</f>
        <v>0.15000000000000002</v>
      </c>
      <c r="V805" s="67">
        <f>SUM(R805:R805)*M805</f>
        <v>0.2</v>
      </c>
      <c r="W805" s="155">
        <f t="shared" ref="W805:W873" si="423">MAX(S805:V805)</f>
        <v>0.2</v>
      </c>
      <c r="X805" s="69">
        <f>+S806+S808+S810+S812</f>
        <v>0.29599999999999999</v>
      </c>
      <c r="Y805" s="70">
        <f>+T806+T808+T810+T812</f>
        <v>0.66199999999999992</v>
      </c>
      <c r="Z805" s="71">
        <f>+U806+U808+U810+U812</f>
        <v>0</v>
      </c>
      <c r="AA805" s="72">
        <f>+V806+V808+V810+V812</f>
        <v>0</v>
      </c>
      <c r="AB805" s="73">
        <f>+AA806+AA808+AA810+AA812</f>
        <v>0</v>
      </c>
      <c r="AC805" s="105"/>
      <c r="AD805" s="845" t="s">
        <v>944</v>
      </c>
      <c r="AE805" s="76"/>
      <c r="AF805" s="77" t="str">
        <f t="shared" ref="AF805" si="424">+IF(P806&gt;P805,"SUPERADA",IF(T806=T805,"EQUILIBRADA",IF(T806&lt;T805,"PARA MEJORAR")))</f>
        <v>PARA MEJORAR</v>
      </c>
      <c r="AG805" s="77" t="str">
        <f>IF(COUNTIF(AF805:AF812,"PARA MEJORAR")&gt;=1,"PARA MEJORAR","BIEN")</f>
        <v>PARA MEJORAR</v>
      </c>
      <c r="AH805" s="109"/>
      <c r="AI805" s="109"/>
      <c r="AJ805" s="859"/>
      <c r="AK805" s="111"/>
      <c r="AL805" s="112"/>
      <c r="AM805" s="112"/>
      <c r="AN805" s="112"/>
      <c r="AO805" s="112"/>
      <c r="AP805" s="113"/>
      <c r="AQ805" s="73"/>
      <c r="AS805" s="80" t="str">
        <f t="shared" si="408"/>
        <v>MAL</v>
      </c>
    </row>
    <row r="806" spans="1:45" ht="30" customHeight="1" thickBot="1" x14ac:dyDescent="0.35">
      <c r="A806" s="891"/>
      <c r="B806" s="848"/>
      <c r="C806" s="849"/>
      <c r="D806" s="850"/>
      <c r="E806" s="886"/>
      <c r="F806" s="887"/>
      <c r="G806" s="853"/>
      <c r="H806" s="874"/>
      <c r="I806" s="855"/>
      <c r="J806" s="855"/>
      <c r="K806" s="855"/>
      <c r="L806" s="856"/>
      <c r="M806" s="857"/>
      <c r="N806" s="93" t="s">
        <v>52</v>
      </c>
      <c r="O806" s="95">
        <v>0.25</v>
      </c>
      <c r="P806" s="95">
        <v>0.32</v>
      </c>
      <c r="Q806" s="95">
        <v>0</v>
      </c>
      <c r="R806" s="96">
        <v>0</v>
      </c>
      <c r="S806" s="97">
        <f>SUM(O806:O806)*M805</f>
        <v>0.05</v>
      </c>
      <c r="T806" s="98">
        <f>SUM(P806:P806)*M805</f>
        <v>6.4000000000000001E-2</v>
      </c>
      <c r="U806" s="98">
        <f>SUM(Q806:Q806)*M805</f>
        <v>0</v>
      </c>
      <c r="V806" s="98">
        <f>SUM(R806:R806)*M805</f>
        <v>0</v>
      </c>
      <c r="W806" s="160">
        <f t="shared" si="423"/>
        <v>6.4000000000000001E-2</v>
      </c>
      <c r="X806" s="100"/>
      <c r="Y806" s="101"/>
      <c r="Z806" s="102"/>
      <c r="AA806" s="103"/>
      <c r="AB806" s="104"/>
      <c r="AC806" s="105"/>
      <c r="AD806" s="858"/>
      <c r="AE806" s="107"/>
      <c r="AF806" s="108"/>
      <c r="AG806" s="109"/>
      <c r="AH806" s="109"/>
      <c r="AI806" s="109"/>
      <c r="AJ806" s="859"/>
      <c r="AK806" s="124"/>
      <c r="AP806" s="126"/>
      <c r="AQ806" s="104"/>
      <c r="AS806" s="114" t="str">
        <f t="shared" si="408"/>
        <v>OK</v>
      </c>
    </row>
    <row r="807" spans="1:45" ht="30" customHeight="1" x14ac:dyDescent="0.3">
      <c r="A807" s="891"/>
      <c r="B807" s="848"/>
      <c r="C807" s="849"/>
      <c r="D807" s="850"/>
      <c r="E807" s="886"/>
      <c r="F807" s="887"/>
      <c r="G807" s="853"/>
      <c r="H807" s="874"/>
      <c r="I807" s="855"/>
      <c r="J807" s="855"/>
      <c r="K807" s="855"/>
      <c r="L807" s="860" t="s">
        <v>945</v>
      </c>
      <c r="M807" s="861">
        <v>0.6</v>
      </c>
      <c r="N807" s="127" t="s">
        <v>46</v>
      </c>
      <c r="O807" s="184">
        <v>0.4</v>
      </c>
      <c r="P807" s="184">
        <v>0.7</v>
      </c>
      <c r="Q807" s="184">
        <v>1</v>
      </c>
      <c r="R807" s="185">
        <v>1</v>
      </c>
      <c r="S807" s="128">
        <f>SUM(O807:O807)*M807</f>
        <v>0.24</v>
      </c>
      <c r="T807" s="129">
        <f>SUM(P807:P807)*M807</f>
        <v>0.42</v>
      </c>
      <c r="U807" s="129">
        <f>SUM(Q807:Q807)*M807</f>
        <v>0.6</v>
      </c>
      <c r="V807" s="129">
        <f>SUM(R807:R807)*M807</f>
        <v>0.6</v>
      </c>
      <c r="W807" s="186">
        <f t="shared" si="423"/>
        <v>0.6</v>
      </c>
      <c r="X807" s="100"/>
      <c r="Y807" s="101"/>
      <c r="Z807" s="102"/>
      <c r="AA807" s="103"/>
      <c r="AB807" s="104"/>
      <c r="AC807" s="105"/>
      <c r="AD807" s="858"/>
      <c r="AE807" s="76"/>
      <c r="AF807" s="77" t="str">
        <f t="shared" ref="AF807" si="425">+IF(P808&gt;P807,"SUPERADA",IF(T808=T807,"EQUILIBRADA",IF(T808&lt;T807,"PARA MEJORAR")))</f>
        <v>SUPERADA</v>
      </c>
      <c r="AG807" s="109"/>
      <c r="AH807" s="109"/>
      <c r="AI807" s="109"/>
      <c r="AJ807" s="859"/>
      <c r="AK807" s="124"/>
      <c r="AP807" s="126"/>
      <c r="AQ807" s="104"/>
      <c r="AS807" s="80" t="str">
        <f t="shared" si="408"/>
        <v>MAL</v>
      </c>
    </row>
    <row r="808" spans="1:45" ht="30" customHeight="1" thickBot="1" x14ac:dyDescent="0.35">
      <c r="A808" s="891"/>
      <c r="B808" s="848"/>
      <c r="C808" s="849"/>
      <c r="D808" s="850"/>
      <c r="E808" s="886"/>
      <c r="F808" s="887"/>
      <c r="G808" s="853"/>
      <c r="H808" s="874"/>
      <c r="I808" s="855"/>
      <c r="J808" s="855"/>
      <c r="K808" s="855"/>
      <c r="L808" s="856"/>
      <c r="M808" s="857"/>
      <c r="N808" s="93" t="s">
        <v>52</v>
      </c>
      <c r="O808" s="95">
        <v>0.41</v>
      </c>
      <c r="P808" s="95">
        <v>0.96</v>
      </c>
      <c r="Q808" s="95">
        <v>0</v>
      </c>
      <c r="R808" s="96">
        <v>0</v>
      </c>
      <c r="S808" s="97">
        <f>SUM(O808:O808)*M807</f>
        <v>0.24599999999999997</v>
      </c>
      <c r="T808" s="98">
        <f>SUM(P808:P808)*M807</f>
        <v>0.57599999999999996</v>
      </c>
      <c r="U808" s="98">
        <f>SUM(Q808:Q808)*M807</f>
        <v>0</v>
      </c>
      <c r="V808" s="98">
        <f>SUM(R808:R808)*M807</f>
        <v>0</v>
      </c>
      <c r="W808" s="160">
        <f t="shared" si="423"/>
        <v>0.57599999999999996</v>
      </c>
      <c r="X808" s="100"/>
      <c r="Y808" s="101"/>
      <c r="Z808" s="102"/>
      <c r="AA808" s="103"/>
      <c r="AB808" s="104"/>
      <c r="AC808" s="105"/>
      <c r="AD808" s="858"/>
      <c r="AE808" s="107"/>
      <c r="AF808" s="108"/>
      <c r="AG808" s="109"/>
      <c r="AH808" s="109"/>
      <c r="AI808" s="109"/>
      <c r="AJ808" s="859"/>
      <c r="AK808" s="124"/>
      <c r="AP808" s="126"/>
      <c r="AQ808" s="104"/>
      <c r="AS808" s="114" t="str">
        <f t="shared" si="408"/>
        <v>OK</v>
      </c>
    </row>
    <row r="809" spans="1:45" ht="30" customHeight="1" x14ac:dyDescent="0.3">
      <c r="A809" s="891"/>
      <c r="B809" s="848"/>
      <c r="C809" s="849"/>
      <c r="D809" s="850"/>
      <c r="E809" s="886"/>
      <c r="F809" s="887"/>
      <c r="G809" s="853"/>
      <c r="H809" s="874"/>
      <c r="I809" s="855"/>
      <c r="J809" s="855"/>
      <c r="K809" s="855"/>
      <c r="L809" s="860" t="s">
        <v>946</v>
      </c>
      <c r="M809" s="861">
        <v>0.1</v>
      </c>
      <c r="N809" s="127" t="s">
        <v>46</v>
      </c>
      <c r="O809" s="184">
        <v>0</v>
      </c>
      <c r="P809" s="184">
        <v>0</v>
      </c>
      <c r="Q809" s="184">
        <v>0.5</v>
      </c>
      <c r="R809" s="185">
        <v>1</v>
      </c>
      <c r="S809" s="128">
        <f>SUM(O809:O809)*M809</f>
        <v>0</v>
      </c>
      <c r="T809" s="129">
        <f>SUM(P809:P809)*M809</f>
        <v>0</v>
      </c>
      <c r="U809" s="129">
        <f>SUM(Q809:Q809)*M809</f>
        <v>0.05</v>
      </c>
      <c r="V809" s="129">
        <f>SUM(R809:R809)*M809</f>
        <v>0.1</v>
      </c>
      <c r="W809" s="186">
        <f t="shared" si="423"/>
        <v>0.1</v>
      </c>
      <c r="X809" s="100"/>
      <c r="Y809" s="101"/>
      <c r="Z809" s="102"/>
      <c r="AA809" s="103"/>
      <c r="AB809" s="104"/>
      <c r="AC809" s="105"/>
      <c r="AD809" s="858"/>
      <c r="AE809" s="76"/>
      <c r="AF809" s="77" t="str">
        <f t="shared" ref="AF809" si="426">+IF(P810&gt;P809,"SUPERADA",IF(T810=T809,"EQUILIBRADA",IF(T810&lt;T809,"PARA MEJORAR")))</f>
        <v>SUPERADA</v>
      </c>
      <c r="AG809" s="109"/>
      <c r="AH809" s="109"/>
      <c r="AI809" s="109"/>
      <c r="AJ809" s="859"/>
      <c r="AK809" s="124"/>
      <c r="AP809" s="126"/>
      <c r="AQ809" s="104"/>
      <c r="AS809" s="80" t="str">
        <f t="shared" si="408"/>
        <v>MAL</v>
      </c>
    </row>
    <row r="810" spans="1:45" ht="30" customHeight="1" thickBot="1" x14ac:dyDescent="0.35">
      <c r="A810" s="891"/>
      <c r="B810" s="848"/>
      <c r="C810" s="849"/>
      <c r="D810" s="850"/>
      <c r="E810" s="886"/>
      <c r="F810" s="887"/>
      <c r="G810" s="853"/>
      <c r="H810" s="874"/>
      <c r="I810" s="855"/>
      <c r="J810" s="855"/>
      <c r="K810" s="855"/>
      <c r="L810" s="856"/>
      <c r="M810" s="857"/>
      <c r="N810" s="93" t="s">
        <v>52</v>
      </c>
      <c r="O810" s="95">
        <v>0</v>
      </c>
      <c r="P810" s="95">
        <v>0.22</v>
      </c>
      <c r="Q810" s="95">
        <v>0</v>
      </c>
      <c r="R810" s="96">
        <v>0</v>
      </c>
      <c r="S810" s="97">
        <f>SUM(O810:O810)*M809</f>
        <v>0</v>
      </c>
      <c r="T810" s="98">
        <f>SUM(P810:P810)*M809</f>
        <v>2.2000000000000002E-2</v>
      </c>
      <c r="U810" s="98">
        <f>SUM(Q810:Q810)*M809</f>
        <v>0</v>
      </c>
      <c r="V810" s="98">
        <f>SUM(R810:R810)*M809</f>
        <v>0</v>
      </c>
      <c r="W810" s="160">
        <f t="shared" si="423"/>
        <v>2.2000000000000002E-2</v>
      </c>
      <c r="X810" s="100"/>
      <c r="Y810" s="101"/>
      <c r="Z810" s="102"/>
      <c r="AA810" s="103"/>
      <c r="AB810" s="104"/>
      <c r="AC810" s="105"/>
      <c r="AD810" s="858"/>
      <c r="AE810" s="107"/>
      <c r="AF810" s="108"/>
      <c r="AG810" s="109"/>
      <c r="AH810" s="109"/>
      <c r="AI810" s="109"/>
      <c r="AJ810" s="859"/>
      <c r="AK810" s="124"/>
      <c r="AP810" s="126"/>
      <c r="AQ810" s="104"/>
      <c r="AS810" s="114" t="str">
        <f t="shared" si="408"/>
        <v>OK</v>
      </c>
    </row>
    <row r="811" spans="1:45" ht="30" customHeight="1" x14ac:dyDescent="0.3">
      <c r="A811" s="891"/>
      <c r="B811" s="848"/>
      <c r="C811" s="849"/>
      <c r="D811" s="850"/>
      <c r="E811" s="886"/>
      <c r="F811" s="887"/>
      <c r="G811" s="853"/>
      <c r="H811" s="874"/>
      <c r="I811" s="855"/>
      <c r="J811" s="855"/>
      <c r="K811" s="855"/>
      <c r="L811" s="860" t="s">
        <v>947</v>
      </c>
      <c r="M811" s="861">
        <v>0.1</v>
      </c>
      <c r="N811" s="127" t="s">
        <v>46</v>
      </c>
      <c r="O811" s="184">
        <v>0</v>
      </c>
      <c r="P811" s="184">
        <v>0</v>
      </c>
      <c r="Q811" s="184">
        <v>0.5</v>
      </c>
      <c r="R811" s="185">
        <v>1</v>
      </c>
      <c r="S811" s="128">
        <f>SUM(O811:O811)*M811</f>
        <v>0</v>
      </c>
      <c r="T811" s="129">
        <f>SUM(P811:P811)*M811</f>
        <v>0</v>
      </c>
      <c r="U811" s="129">
        <f>SUM(Q811:Q811)*M811</f>
        <v>0.05</v>
      </c>
      <c r="V811" s="129">
        <f>SUM(R811:R811)*M811</f>
        <v>0.1</v>
      </c>
      <c r="W811" s="186">
        <f t="shared" si="423"/>
        <v>0.1</v>
      </c>
      <c r="X811" s="100"/>
      <c r="Y811" s="101"/>
      <c r="Z811" s="102"/>
      <c r="AA811" s="103"/>
      <c r="AB811" s="104"/>
      <c r="AC811" s="105"/>
      <c r="AD811" s="858"/>
      <c r="AE811" s="76"/>
      <c r="AF811" s="77" t="str">
        <f t="shared" ref="AF811" si="427">+IF(P812&gt;P811,"SUPERADA",IF(T812=T811,"EQUILIBRADA",IF(T812&lt;T811,"PARA MEJORAR")))</f>
        <v>EQUILIBRADA</v>
      </c>
      <c r="AG811" s="109"/>
      <c r="AH811" s="109"/>
      <c r="AI811" s="109"/>
      <c r="AJ811" s="859"/>
      <c r="AK811" s="124"/>
      <c r="AP811" s="126"/>
      <c r="AQ811" s="104"/>
      <c r="AS811" s="80" t="str">
        <f t="shared" si="408"/>
        <v>MAL</v>
      </c>
    </row>
    <row r="812" spans="1:45" ht="30" customHeight="1" thickBot="1" x14ac:dyDescent="0.35">
      <c r="A812" s="891"/>
      <c r="B812" s="848"/>
      <c r="C812" s="849"/>
      <c r="D812" s="850"/>
      <c r="E812" s="886"/>
      <c r="F812" s="887"/>
      <c r="G812" s="864"/>
      <c r="H812" s="879"/>
      <c r="I812" s="866"/>
      <c r="J812" s="866"/>
      <c r="K812" s="866"/>
      <c r="L812" s="867"/>
      <c r="M812" s="868"/>
      <c r="N812" s="137" t="s">
        <v>52</v>
      </c>
      <c r="O812" s="139">
        <v>0</v>
      </c>
      <c r="P812" s="139">
        <v>0</v>
      </c>
      <c r="Q812" s="139">
        <v>0</v>
      </c>
      <c r="R812" s="140">
        <v>0</v>
      </c>
      <c r="S812" s="214">
        <f>SUM(O812:O812)*M811</f>
        <v>0</v>
      </c>
      <c r="T812" s="215">
        <f>SUM(P812:P812)*M811</f>
        <v>0</v>
      </c>
      <c r="U812" s="215">
        <f>SUM(Q812:Q812)*M811</f>
        <v>0</v>
      </c>
      <c r="V812" s="215">
        <f>SUM(R812:R812)*M811</f>
        <v>0</v>
      </c>
      <c r="W812" s="290">
        <f t="shared" si="423"/>
        <v>0</v>
      </c>
      <c r="X812" s="144"/>
      <c r="Y812" s="145"/>
      <c r="Z812" s="146"/>
      <c r="AA812" s="147"/>
      <c r="AB812" s="148"/>
      <c r="AC812" s="105"/>
      <c r="AD812" s="896"/>
      <c r="AE812" s="107"/>
      <c r="AF812" s="108"/>
      <c r="AG812" s="150"/>
      <c r="AH812" s="109"/>
      <c r="AI812" s="109"/>
      <c r="AJ812" s="859"/>
      <c r="AK812" s="124"/>
      <c r="AP812" s="126"/>
      <c r="AQ812" s="148"/>
      <c r="AS812" s="114" t="str">
        <f t="shared" si="408"/>
        <v>OK</v>
      </c>
    </row>
    <row r="813" spans="1:45" ht="31.5" customHeight="1" x14ac:dyDescent="0.3">
      <c r="A813" s="891"/>
      <c r="B813" s="848"/>
      <c r="C813" s="849"/>
      <c r="D813" s="850"/>
      <c r="E813" s="886"/>
      <c r="F813" s="887"/>
      <c r="G813" s="839" t="s">
        <v>948</v>
      </c>
      <c r="H813" s="870">
        <v>110</v>
      </c>
      <c r="I813" s="841" t="s">
        <v>949</v>
      </c>
      <c r="J813" s="841" t="s">
        <v>950</v>
      </c>
      <c r="K813" s="842">
        <v>0.25</v>
      </c>
      <c r="L813" s="843" t="s">
        <v>951</v>
      </c>
      <c r="M813" s="844">
        <v>0.4</v>
      </c>
      <c r="N813" s="62" t="s">
        <v>46</v>
      </c>
      <c r="O813" s="64">
        <v>0.25</v>
      </c>
      <c r="P813" s="64">
        <v>0.5</v>
      </c>
      <c r="Q813" s="64">
        <v>0.75</v>
      </c>
      <c r="R813" s="65">
        <v>1</v>
      </c>
      <c r="S813" s="66">
        <f>SUM(O813:O813)*M813</f>
        <v>0.1</v>
      </c>
      <c r="T813" s="67">
        <f>SUM(P813:P813)*M813</f>
        <v>0.2</v>
      </c>
      <c r="U813" s="67">
        <f>SUM(Q813:Q813)*M813</f>
        <v>0.30000000000000004</v>
      </c>
      <c r="V813" s="67">
        <f>SUM(R813:R813)*M813</f>
        <v>0.4</v>
      </c>
      <c r="W813" s="155">
        <f t="shared" si="423"/>
        <v>0.4</v>
      </c>
      <c r="X813" s="69">
        <f>+S814+S816</f>
        <v>0.25</v>
      </c>
      <c r="Y813" s="70">
        <f>+T814+T816</f>
        <v>0.35</v>
      </c>
      <c r="Z813" s="71">
        <f>+U814+U816</f>
        <v>0</v>
      </c>
      <c r="AA813" s="72">
        <f>+V814+V816</f>
        <v>0</v>
      </c>
      <c r="AB813" s="73">
        <f>+AA814+AA816</f>
        <v>0</v>
      </c>
      <c r="AC813" s="105"/>
      <c r="AD813" s="903" t="s">
        <v>952</v>
      </c>
      <c r="AE813" s="76"/>
      <c r="AF813" s="77" t="str">
        <f t="shared" ref="AF813" si="428">+IF(P814&gt;P813,"SUPERADA",IF(T814=T813,"EQUILIBRADA",IF(T814&lt;T813,"PARA MEJORAR")))</f>
        <v>PARA MEJORAR</v>
      </c>
      <c r="AG813" s="77" t="str">
        <f>IF(COUNTIF(AF813:AF816,"PARA MEJORAR")&gt;=1,"PARA MEJORAR","BIEN")</f>
        <v>PARA MEJORAR</v>
      </c>
      <c r="AH813" s="109"/>
      <c r="AI813" s="109"/>
      <c r="AJ813" s="859"/>
      <c r="AK813" s="111"/>
      <c r="AL813" s="112"/>
      <c r="AM813" s="112"/>
      <c r="AN813" s="112"/>
      <c r="AO813" s="112"/>
      <c r="AP813" s="113"/>
      <c r="AQ813" s="73"/>
      <c r="AS813" s="80" t="str">
        <f t="shared" si="408"/>
        <v>MAL</v>
      </c>
    </row>
    <row r="814" spans="1:45" ht="30" customHeight="1" thickBot="1" x14ac:dyDescent="0.35">
      <c r="A814" s="891"/>
      <c r="B814" s="848"/>
      <c r="C814" s="849"/>
      <c r="D814" s="850"/>
      <c r="E814" s="886"/>
      <c r="F814" s="887"/>
      <c r="G814" s="853"/>
      <c r="H814" s="874"/>
      <c r="I814" s="855"/>
      <c r="J814" s="855"/>
      <c r="K814" s="855"/>
      <c r="L814" s="856"/>
      <c r="M814" s="857"/>
      <c r="N814" s="93" t="s">
        <v>52</v>
      </c>
      <c r="O814" s="95">
        <v>0.25</v>
      </c>
      <c r="P814" s="95">
        <v>0.35</v>
      </c>
      <c r="Q814" s="95">
        <v>0</v>
      </c>
      <c r="R814" s="96">
        <v>0</v>
      </c>
      <c r="S814" s="97">
        <f>SUM(O814:O814)*M813</f>
        <v>0.1</v>
      </c>
      <c r="T814" s="98">
        <f>SUM(P814:P814)*M813</f>
        <v>0.13999999999999999</v>
      </c>
      <c r="U814" s="98">
        <f>SUM(Q814:Q814)*M813</f>
        <v>0</v>
      </c>
      <c r="V814" s="98">
        <f>SUM(R814:R814)*M813</f>
        <v>0</v>
      </c>
      <c r="W814" s="160">
        <f t="shared" si="423"/>
        <v>0.13999999999999999</v>
      </c>
      <c r="X814" s="100"/>
      <c r="Y814" s="101"/>
      <c r="Z814" s="102"/>
      <c r="AA814" s="103"/>
      <c r="AB814" s="104"/>
      <c r="AC814" s="105"/>
      <c r="AD814" s="904"/>
      <c r="AE814" s="107"/>
      <c r="AF814" s="108"/>
      <c r="AG814" s="109"/>
      <c r="AH814" s="109"/>
      <c r="AI814" s="109"/>
      <c r="AJ814" s="859"/>
      <c r="AK814" s="124"/>
      <c r="AP814" s="126"/>
      <c r="AQ814" s="104"/>
      <c r="AS814" s="114" t="str">
        <f t="shared" si="408"/>
        <v>OK</v>
      </c>
    </row>
    <row r="815" spans="1:45" ht="30" customHeight="1" x14ac:dyDescent="0.3">
      <c r="A815" s="891"/>
      <c r="B815" s="848"/>
      <c r="C815" s="849"/>
      <c r="D815" s="850"/>
      <c r="E815" s="886"/>
      <c r="F815" s="887"/>
      <c r="G815" s="853"/>
      <c r="H815" s="874"/>
      <c r="I815" s="855"/>
      <c r="J815" s="855"/>
      <c r="K815" s="855"/>
      <c r="L815" s="860" t="s">
        <v>953</v>
      </c>
      <c r="M815" s="861">
        <v>0.6</v>
      </c>
      <c r="N815" s="127" t="s">
        <v>46</v>
      </c>
      <c r="O815" s="184">
        <v>0</v>
      </c>
      <c r="P815" s="184">
        <v>0.5</v>
      </c>
      <c r="Q815" s="184">
        <v>0.75</v>
      </c>
      <c r="R815" s="185">
        <v>1</v>
      </c>
      <c r="S815" s="128">
        <f>SUM(O815:O815)*M815</f>
        <v>0</v>
      </c>
      <c r="T815" s="129">
        <f>SUM(P815:P815)*M815</f>
        <v>0.3</v>
      </c>
      <c r="U815" s="129">
        <f>SUM(Q815:Q815)*M815</f>
        <v>0.44999999999999996</v>
      </c>
      <c r="V815" s="129">
        <f>SUM(R815:R815)*M815</f>
        <v>0.6</v>
      </c>
      <c r="W815" s="186">
        <f t="shared" si="423"/>
        <v>0.6</v>
      </c>
      <c r="X815" s="100"/>
      <c r="Y815" s="101"/>
      <c r="Z815" s="102"/>
      <c r="AA815" s="103"/>
      <c r="AB815" s="104"/>
      <c r="AC815" s="105"/>
      <c r="AD815" s="904"/>
      <c r="AE815" s="76"/>
      <c r="AF815" s="77" t="str">
        <f t="shared" ref="AF815" si="429">+IF(P816&gt;P815,"SUPERADA",IF(T816=T815,"EQUILIBRADA",IF(T816&lt;T815,"PARA MEJORAR")))</f>
        <v>PARA MEJORAR</v>
      </c>
      <c r="AG815" s="109"/>
      <c r="AH815" s="109"/>
      <c r="AI815" s="109"/>
      <c r="AJ815" s="859"/>
      <c r="AK815" s="124"/>
      <c r="AP815" s="126"/>
      <c r="AQ815" s="104"/>
      <c r="AS815" s="80" t="str">
        <f t="shared" si="408"/>
        <v>MAL</v>
      </c>
    </row>
    <row r="816" spans="1:45" ht="30" customHeight="1" thickBot="1" x14ac:dyDescent="0.35">
      <c r="A816" s="891"/>
      <c r="B816" s="848"/>
      <c r="C816" s="849"/>
      <c r="D816" s="850"/>
      <c r="E816" s="886"/>
      <c r="F816" s="887"/>
      <c r="G816" s="864"/>
      <c r="H816" s="879"/>
      <c r="I816" s="866"/>
      <c r="J816" s="866"/>
      <c r="K816" s="866"/>
      <c r="L816" s="867"/>
      <c r="M816" s="868"/>
      <c r="N816" s="137" t="s">
        <v>52</v>
      </c>
      <c r="O816" s="139">
        <v>0.25</v>
      </c>
      <c r="P816" s="139">
        <v>0.35</v>
      </c>
      <c r="Q816" s="139">
        <v>0</v>
      </c>
      <c r="R816" s="140">
        <v>0</v>
      </c>
      <c r="S816" s="141">
        <f>SUM(O816:O816)*M815</f>
        <v>0.15</v>
      </c>
      <c r="T816" s="142">
        <f>SUM(P816:P816)*M815</f>
        <v>0.21</v>
      </c>
      <c r="U816" s="142">
        <f>SUM(Q816:Q816)*M815</f>
        <v>0</v>
      </c>
      <c r="V816" s="142">
        <f>SUM(R816:R816)*M815</f>
        <v>0</v>
      </c>
      <c r="W816" s="169">
        <f t="shared" si="423"/>
        <v>0.21</v>
      </c>
      <c r="X816" s="144"/>
      <c r="Y816" s="145"/>
      <c r="Z816" s="146"/>
      <c r="AA816" s="147"/>
      <c r="AB816" s="148"/>
      <c r="AC816" s="105"/>
      <c r="AD816" s="904"/>
      <c r="AE816" s="107"/>
      <c r="AF816" s="108"/>
      <c r="AG816" s="150"/>
      <c r="AH816" s="109"/>
      <c r="AI816" s="109"/>
      <c r="AJ816" s="859"/>
      <c r="AK816" s="124"/>
      <c r="AP816" s="126"/>
      <c r="AQ816" s="148"/>
      <c r="AS816" s="114" t="str">
        <f t="shared" si="408"/>
        <v>OK</v>
      </c>
    </row>
    <row r="817" spans="1:45" ht="30.75" customHeight="1" x14ac:dyDescent="0.3">
      <c r="A817" s="888" t="s">
        <v>954</v>
      </c>
      <c r="B817" s="848"/>
      <c r="C817" s="835">
        <v>60</v>
      </c>
      <c r="D817" s="836" t="s">
        <v>955</v>
      </c>
      <c r="E817" s="884">
        <v>63</v>
      </c>
      <c r="F817" s="885" t="s">
        <v>956</v>
      </c>
      <c r="G817" s="839" t="s">
        <v>957</v>
      </c>
      <c r="H817" s="870">
        <v>112</v>
      </c>
      <c r="I817" s="841" t="s">
        <v>958</v>
      </c>
      <c r="J817" s="841" t="s">
        <v>959</v>
      </c>
      <c r="K817" s="842">
        <v>0.4</v>
      </c>
      <c r="L817" s="843" t="s">
        <v>960</v>
      </c>
      <c r="M817" s="844">
        <v>0.4</v>
      </c>
      <c r="N817" s="62" t="s">
        <v>46</v>
      </c>
      <c r="O817" s="64">
        <v>0</v>
      </c>
      <c r="P817" s="64">
        <v>1</v>
      </c>
      <c r="Q817" s="64">
        <v>1</v>
      </c>
      <c r="R817" s="65">
        <v>1</v>
      </c>
      <c r="S817" s="66">
        <f>SUM(O817:O817)*M817</f>
        <v>0</v>
      </c>
      <c r="T817" s="67">
        <f>SUM(P817:P817)*M817</f>
        <v>0.4</v>
      </c>
      <c r="U817" s="67">
        <f>SUM(Q817:Q817)*M817</f>
        <v>0.4</v>
      </c>
      <c r="V817" s="67">
        <f>SUM(R817:R817)*M817</f>
        <v>0.4</v>
      </c>
      <c r="W817" s="155">
        <f t="shared" si="423"/>
        <v>0.4</v>
      </c>
      <c r="X817" s="69">
        <f>+S818+S820+S822+S824</f>
        <v>0.13999999999999999</v>
      </c>
      <c r="Y817" s="70">
        <f>+T818+T820+T822+T824</f>
        <v>0.4</v>
      </c>
      <c r="Z817" s="71">
        <f>+U818+U820+U822+U824</f>
        <v>0</v>
      </c>
      <c r="AA817" s="72">
        <f>+V818+V820+V822+V824</f>
        <v>0</v>
      </c>
      <c r="AB817" s="73">
        <f>+AA818+AA820+AA822+AA824</f>
        <v>0</v>
      </c>
      <c r="AC817" s="105"/>
      <c r="AD817" s="905" t="s">
        <v>961</v>
      </c>
      <c r="AE817" s="76"/>
      <c r="AF817" s="77" t="str">
        <f t="shared" ref="AF817" si="430">+IF(P818&gt;P817,"SUPERADA",IF(T818=T817,"EQUILIBRADA",IF(T818&lt;T817,"PARA MEJORAR")))</f>
        <v>EQUILIBRADA</v>
      </c>
      <c r="AG817" s="77" t="str">
        <f>IF(COUNTIF(AF817:AF824,"PARA MEJORAR")&gt;=1,"PARA MEJORAR","BIEN")</f>
        <v>BIEN</v>
      </c>
      <c r="AH817" s="77" t="str">
        <f>IF(COUNTIF(AG817:AG824,"PARA MEJORAR")&gt;=1,"PARA MEJORAR","BIEN")</f>
        <v>BIEN</v>
      </c>
      <c r="AI817" s="109"/>
      <c r="AJ817" s="859"/>
      <c r="AK817" s="111"/>
      <c r="AL817" s="112"/>
      <c r="AM817" s="112"/>
      <c r="AN817" s="112"/>
      <c r="AO817" s="112"/>
      <c r="AP817" s="113"/>
      <c r="AQ817" s="73"/>
      <c r="AS817" s="80" t="str">
        <f t="shared" si="408"/>
        <v>OK</v>
      </c>
    </row>
    <row r="818" spans="1:45" ht="30.75" customHeight="1" thickBot="1" x14ac:dyDescent="0.35">
      <c r="A818" s="891"/>
      <c r="B818" s="848"/>
      <c r="C818" s="849"/>
      <c r="D818" s="850"/>
      <c r="E818" s="886"/>
      <c r="F818" s="887"/>
      <c r="G818" s="853"/>
      <c r="H818" s="874"/>
      <c r="I818" s="855"/>
      <c r="J818" s="855"/>
      <c r="K818" s="855"/>
      <c r="L818" s="856"/>
      <c r="M818" s="857"/>
      <c r="N818" s="93" t="s">
        <v>52</v>
      </c>
      <c r="O818" s="95">
        <v>0.35</v>
      </c>
      <c r="P818" s="95">
        <v>1</v>
      </c>
      <c r="Q818" s="95">
        <v>0</v>
      </c>
      <c r="R818" s="96">
        <v>0</v>
      </c>
      <c r="S818" s="97">
        <f>SUM(O818:O818)*M817</f>
        <v>0.13999999999999999</v>
      </c>
      <c r="T818" s="98">
        <f>SUM(P818:P818)*M817</f>
        <v>0.4</v>
      </c>
      <c r="U818" s="98">
        <f>SUM(Q818:Q818)*M817</f>
        <v>0</v>
      </c>
      <c r="V818" s="98">
        <f>SUM(R818:R818)*M817</f>
        <v>0</v>
      </c>
      <c r="W818" s="160">
        <f t="shared" si="423"/>
        <v>0.4</v>
      </c>
      <c r="X818" s="100"/>
      <c r="Y818" s="101"/>
      <c r="Z818" s="102"/>
      <c r="AA818" s="103"/>
      <c r="AB818" s="104"/>
      <c r="AC818" s="105"/>
      <c r="AD818" s="906"/>
      <c r="AE818" s="107"/>
      <c r="AF818" s="108"/>
      <c r="AG818" s="109"/>
      <c r="AH818" s="109"/>
      <c r="AI818" s="109"/>
      <c r="AJ818" s="859"/>
      <c r="AK818" s="124"/>
      <c r="AP818" s="126"/>
      <c r="AQ818" s="104"/>
      <c r="AS818" s="114" t="str">
        <f t="shared" si="408"/>
        <v>OK</v>
      </c>
    </row>
    <row r="819" spans="1:45" ht="30" customHeight="1" x14ac:dyDescent="0.3">
      <c r="A819" s="891"/>
      <c r="B819" s="848"/>
      <c r="C819" s="849"/>
      <c r="D819" s="850"/>
      <c r="E819" s="886"/>
      <c r="F819" s="887"/>
      <c r="G819" s="853"/>
      <c r="H819" s="874"/>
      <c r="I819" s="855"/>
      <c r="J819" s="855"/>
      <c r="K819" s="855"/>
      <c r="L819" s="860" t="s">
        <v>962</v>
      </c>
      <c r="M819" s="861">
        <v>0.4</v>
      </c>
      <c r="N819" s="127" t="s">
        <v>46</v>
      </c>
      <c r="O819" s="184">
        <v>0</v>
      </c>
      <c r="P819" s="184">
        <v>0</v>
      </c>
      <c r="Q819" s="184">
        <v>1</v>
      </c>
      <c r="R819" s="185">
        <v>1</v>
      </c>
      <c r="S819" s="128">
        <f>SUM(O819:O819)*M819</f>
        <v>0</v>
      </c>
      <c r="T819" s="129">
        <f>SUM(P819:P819)*M819</f>
        <v>0</v>
      </c>
      <c r="U819" s="129">
        <f>SUM(Q819:Q819)*M819</f>
        <v>0.4</v>
      </c>
      <c r="V819" s="129">
        <f>SUM(R819:R819)*M819</f>
        <v>0.4</v>
      </c>
      <c r="W819" s="186">
        <f t="shared" si="423"/>
        <v>0.4</v>
      </c>
      <c r="X819" s="100"/>
      <c r="Y819" s="101"/>
      <c r="Z819" s="102"/>
      <c r="AA819" s="103"/>
      <c r="AB819" s="104"/>
      <c r="AC819" s="105"/>
      <c r="AD819" s="906"/>
      <c r="AE819" s="76"/>
      <c r="AF819" s="77" t="str">
        <f t="shared" ref="AF819" si="431">+IF(P820&gt;P819,"SUPERADA",IF(T820=T819,"EQUILIBRADA",IF(T820&lt;T819,"PARA MEJORAR")))</f>
        <v>EQUILIBRADA</v>
      </c>
      <c r="AG819" s="109"/>
      <c r="AH819" s="109"/>
      <c r="AI819" s="109"/>
      <c r="AJ819" s="859"/>
      <c r="AK819" s="124"/>
      <c r="AP819" s="126"/>
      <c r="AQ819" s="104"/>
      <c r="AS819" s="80" t="str">
        <f t="shared" si="408"/>
        <v>MAL</v>
      </c>
    </row>
    <row r="820" spans="1:45" ht="30" customHeight="1" thickBot="1" x14ac:dyDescent="0.35">
      <c r="A820" s="891"/>
      <c r="B820" s="848"/>
      <c r="C820" s="849"/>
      <c r="D820" s="850"/>
      <c r="E820" s="886"/>
      <c r="F820" s="887"/>
      <c r="G820" s="853"/>
      <c r="H820" s="874"/>
      <c r="I820" s="855"/>
      <c r="J820" s="855"/>
      <c r="K820" s="855"/>
      <c r="L820" s="856"/>
      <c r="M820" s="857"/>
      <c r="N820" s="93" t="s">
        <v>52</v>
      </c>
      <c r="O820" s="95">
        <v>0</v>
      </c>
      <c r="P820" s="95">
        <v>0</v>
      </c>
      <c r="Q820" s="95">
        <v>0</v>
      </c>
      <c r="R820" s="96">
        <v>0</v>
      </c>
      <c r="S820" s="97">
        <f>SUM(O820:O820)*M819</f>
        <v>0</v>
      </c>
      <c r="T820" s="98">
        <f>SUM(P820:P820)*M819</f>
        <v>0</v>
      </c>
      <c r="U820" s="98">
        <f>SUM(Q820:Q820)*M819</f>
        <v>0</v>
      </c>
      <c r="V820" s="98">
        <f>SUM(R820:R820)*M819</f>
        <v>0</v>
      </c>
      <c r="W820" s="160">
        <f t="shared" si="423"/>
        <v>0</v>
      </c>
      <c r="X820" s="100"/>
      <c r="Y820" s="101"/>
      <c r="Z820" s="102"/>
      <c r="AA820" s="103"/>
      <c r="AB820" s="104"/>
      <c r="AC820" s="105"/>
      <c r="AD820" s="906"/>
      <c r="AE820" s="107"/>
      <c r="AF820" s="108"/>
      <c r="AG820" s="109"/>
      <c r="AH820" s="109"/>
      <c r="AI820" s="109"/>
      <c r="AJ820" s="859"/>
      <c r="AK820" s="124"/>
      <c r="AP820" s="126"/>
      <c r="AQ820" s="104"/>
      <c r="AS820" s="114" t="str">
        <f t="shared" si="408"/>
        <v>OK</v>
      </c>
    </row>
    <row r="821" spans="1:45" ht="30" customHeight="1" x14ac:dyDescent="0.3">
      <c r="A821" s="891"/>
      <c r="B821" s="848"/>
      <c r="C821" s="849"/>
      <c r="D821" s="850"/>
      <c r="E821" s="886"/>
      <c r="F821" s="887"/>
      <c r="G821" s="853"/>
      <c r="H821" s="874"/>
      <c r="I821" s="855"/>
      <c r="J821" s="855"/>
      <c r="K821" s="855"/>
      <c r="L821" s="860" t="s">
        <v>963</v>
      </c>
      <c r="M821" s="861">
        <v>0.1</v>
      </c>
      <c r="N821" s="127" t="s">
        <v>46</v>
      </c>
      <c r="O821" s="184">
        <v>0</v>
      </c>
      <c r="P821" s="184">
        <v>0</v>
      </c>
      <c r="Q821" s="184">
        <v>1</v>
      </c>
      <c r="R821" s="185">
        <v>1</v>
      </c>
      <c r="S821" s="128">
        <f>SUM(O821:O821)*M821</f>
        <v>0</v>
      </c>
      <c r="T821" s="129">
        <f>SUM(P821:P821)*M821</f>
        <v>0</v>
      </c>
      <c r="U821" s="129">
        <f>SUM(Q821:Q821)*M821</f>
        <v>0.1</v>
      </c>
      <c r="V821" s="129">
        <f>SUM(R821:R821)*M821</f>
        <v>0.1</v>
      </c>
      <c r="W821" s="186">
        <f t="shared" si="423"/>
        <v>0.1</v>
      </c>
      <c r="X821" s="100"/>
      <c r="Y821" s="101"/>
      <c r="Z821" s="102"/>
      <c r="AA821" s="103"/>
      <c r="AB821" s="104"/>
      <c r="AC821" s="105"/>
      <c r="AD821" s="906"/>
      <c r="AE821" s="76"/>
      <c r="AF821" s="77" t="str">
        <f t="shared" ref="AF821" si="432">+IF(P822&gt;P821,"SUPERADA",IF(T822=T821,"EQUILIBRADA",IF(T822&lt;T821,"PARA MEJORAR")))</f>
        <v>EQUILIBRADA</v>
      </c>
      <c r="AG821" s="109"/>
      <c r="AH821" s="109"/>
      <c r="AI821" s="109"/>
      <c r="AJ821" s="859"/>
      <c r="AK821" s="124"/>
      <c r="AP821" s="126"/>
      <c r="AQ821" s="104"/>
      <c r="AS821" s="80" t="str">
        <f t="shared" si="408"/>
        <v>MAL</v>
      </c>
    </row>
    <row r="822" spans="1:45" ht="30" customHeight="1" thickBot="1" x14ac:dyDescent="0.35">
      <c r="A822" s="891"/>
      <c r="B822" s="848"/>
      <c r="C822" s="849"/>
      <c r="D822" s="850"/>
      <c r="E822" s="886"/>
      <c r="F822" s="887"/>
      <c r="G822" s="853"/>
      <c r="H822" s="874"/>
      <c r="I822" s="855"/>
      <c r="J822" s="855"/>
      <c r="K822" s="855"/>
      <c r="L822" s="856"/>
      <c r="M822" s="857"/>
      <c r="N822" s="93" t="s">
        <v>52</v>
      </c>
      <c r="O822" s="95">
        <v>0</v>
      </c>
      <c r="P822" s="95">
        <v>0</v>
      </c>
      <c r="Q822" s="95">
        <v>0</v>
      </c>
      <c r="R822" s="96">
        <v>0</v>
      </c>
      <c r="S822" s="97">
        <f>SUM(O822:O822)*M821</f>
        <v>0</v>
      </c>
      <c r="T822" s="98">
        <f>SUM(P822:P822)*M821</f>
        <v>0</v>
      </c>
      <c r="U822" s="98">
        <f>SUM(Q822:Q822)*M821</f>
        <v>0</v>
      </c>
      <c r="V822" s="98">
        <f>SUM(R822:R822)*M821</f>
        <v>0</v>
      </c>
      <c r="W822" s="160">
        <f t="shared" si="423"/>
        <v>0</v>
      </c>
      <c r="X822" s="100"/>
      <c r="Y822" s="101"/>
      <c r="Z822" s="102"/>
      <c r="AA822" s="103"/>
      <c r="AB822" s="104"/>
      <c r="AC822" s="105"/>
      <c r="AD822" s="906"/>
      <c r="AE822" s="107"/>
      <c r="AF822" s="108"/>
      <c r="AG822" s="109"/>
      <c r="AH822" s="109"/>
      <c r="AI822" s="109"/>
      <c r="AJ822" s="859"/>
      <c r="AK822" s="124"/>
      <c r="AP822" s="126"/>
      <c r="AQ822" s="104"/>
      <c r="AS822" s="114" t="str">
        <f t="shared" si="408"/>
        <v>OK</v>
      </c>
    </row>
    <row r="823" spans="1:45" ht="30" customHeight="1" x14ac:dyDescent="0.3">
      <c r="A823" s="891"/>
      <c r="B823" s="848"/>
      <c r="C823" s="849"/>
      <c r="D823" s="850"/>
      <c r="E823" s="886"/>
      <c r="F823" s="887"/>
      <c r="G823" s="853"/>
      <c r="H823" s="874"/>
      <c r="I823" s="855"/>
      <c r="J823" s="855"/>
      <c r="K823" s="855"/>
      <c r="L823" s="860" t="s">
        <v>964</v>
      </c>
      <c r="M823" s="861">
        <v>0.1</v>
      </c>
      <c r="N823" s="127" t="s">
        <v>46</v>
      </c>
      <c r="O823" s="184">
        <v>0</v>
      </c>
      <c r="P823" s="184">
        <v>0</v>
      </c>
      <c r="Q823" s="184">
        <v>0</v>
      </c>
      <c r="R823" s="185">
        <v>1</v>
      </c>
      <c r="S823" s="128">
        <f>SUM(O823:O823)*M823</f>
        <v>0</v>
      </c>
      <c r="T823" s="129">
        <f>SUM(P823:P823)*M823</f>
        <v>0</v>
      </c>
      <c r="U823" s="129">
        <f>SUM(Q823:Q823)*M823</f>
        <v>0</v>
      </c>
      <c r="V823" s="129">
        <f>SUM(R823:R823)*M823</f>
        <v>0.1</v>
      </c>
      <c r="W823" s="186">
        <f t="shared" si="423"/>
        <v>0.1</v>
      </c>
      <c r="X823" s="100"/>
      <c r="Y823" s="101"/>
      <c r="Z823" s="102"/>
      <c r="AA823" s="103"/>
      <c r="AB823" s="104"/>
      <c r="AC823" s="105"/>
      <c r="AD823" s="906"/>
      <c r="AE823" s="76"/>
      <c r="AF823" s="77" t="str">
        <f t="shared" ref="AF823" si="433">+IF(P824&gt;P823,"SUPERADA",IF(T824=T823,"EQUILIBRADA",IF(T824&lt;T823,"PARA MEJORAR")))</f>
        <v>EQUILIBRADA</v>
      </c>
      <c r="AG823" s="109"/>
      <c r="AH823" s="109"/>
      <c r="AI823" s="109"/>
      <c r="AJ823" s="859"/>
      <c r="AK823" s="124"/>
      <c r="AP823" s="126"/>
      <c r="AQ823" s="104"/>
      <c r="AS823" s="80" t="str">
        <f t="shared" si="408"/>
        <v>MAL</v>
      </c>
    </row>
    <row r="824" spans="1:45" ht="30" customHeight="1" thickBot="1" x14ac:dyDescent="0.35">
      <c r="A824" s="891"/>
      <c r="B824" s="848"/>
      <c r="C824" s="862"/>
      <c r="D824" s="863"/>
      <c r="E824" s="886"/>
      <c r="F824" s="887"/>
      <c r="G824" s="864"/>
      <c r="H824" s="879"/>
      <c r="I824" s="866"/>
      <c r="J824" s="866"/>
      <c r="K824" s="866"/>
      <c r="L824" s="867"/>
      <c r="M824" s="868"/>
      <c r="N824" s="137" t="s">
        <v>52</v>
      </c>
      <c r="O824" s="139">
        <v>0</v>
      </c>
      <c r="P824" s="139">
        <v>0</v>
      </c>
      <c r="Q824" s="139">
        <v>0</v>
      </c>
      <c r="R824" s="140">
        <v>0</v>
      </c>
      <c r="S824" s="214">
        <f>SUM(O824:O824)*M823</f>
        <v>0</v>
      </c>
      <c r="T824" s="215">
        <f>SUM(P824:P824)*M823</f>
        <v>0</v>
      </c>
      <c r="U824" s="215">
        <f>SUM(Q824:Q824)*M823</f>
        <v>0</v>
      </c>
      <c r="V824" s="215">
        <f>SUM(R824:R824)*M823</f>
        <v>0</v>
      </c>
      <c r="W824" s="290">
        <f t="shared" si="423"/>
        <v>0</v>
      </c>
      <c r="X824" s="144"/>
      <c r="Y824" s="145"/>
      <c r="Z824" s="146"/>
      <c r="AA824" s="147"/>
      <c r="AB824" s="148"/>
      <c r="AC824" s="105"/>
      <c r="AD824" s="906"/>
      <c r="AE824" s="107"/>
      <c r="AF824" s="108"/>
      <c r="AG824" s="150"/>
      <c r="AH824" s="150"/>
      <c r="AI824" s="109"/>
      <c r="AJ824" s="859"/>
      <c r="AK824" s="124"/>
      <c r="AP824" s="126"/>
      <c r="AQ824" s="148"/>
      <c r="AS824" s="114" t="str">
        <f t="shared" si="408"/>
        <v>OK</v>
      </c>
    </row>
    <row r="825" spans="1:45" ht="30" customHeight="1" x14ac:dyDescent="0.3">
      <c r="A825" s="891"/>
      <c r="B825" s="848"/>
      <c r="C825" s="835">
        <v>61</v>
      </c>
      <c r="D825" s="836" t="s">
        <v>965</v>
      </c>
      <c r="E825" s="886"/>
      <c r="F825" s="887"/>
      <c r="G825" s="839" t="s">
        <v>966</v>
      </c>
      <c r="H825" s="870">
        <v>113</v>
      </c>
      <c r="I825" s="841" t="s">
        <v>967</v>
      </c>
      <c r="J825" s="841" t="s">
        <v>968</v>
      </c>
      <c r="K825" s="842">
        <v>0</v>
      </c>
      <c r="L825" s="843" t="s">
        <v>969</v>
      </c>
      <c r="M825" s="844">
        <v>0.4</v>
      </c>
      <c r="N825" s="62" t="s">
        <v>46</v>
      </c>
      <c r="O825" s="64">
        <v>0</v>
      </c>
      <c r="P825" s="64">
        <v>0</v>
      </c>
      <c r="Q825" s="64">
        <v>0.5</v>
      </c>
      <c r="R825" s="65">
        <v>1</v>
      </c>
      <c r="S825" s="66">
        <f>SUM(O825:O825)*M825</f>
        <v>0</v>
      </c>
      <c r="T825" s="67">
        <f>SUM(P825:P825)*M825</f>
        <v>0</v>
      </c>
      <c r="U825" s="67">
        <f>SUM(Q825:Q825)*M825</f>
        <v>0.2</v>
      </c>
      <c r="V825" s="67">
        <f>SUM(R825:R825)*M825</f>
        <v>0.4</v>
      </c>
      <c r="W825" s="155">
        <f t="shared" si="423"/>
        <v>0.4</v>
      </c>
      <c r="X825" s="69">
        <f>+S826+S828+S830+S832</f>
        <v>0</v>
      </c>
      <c r="Y825" s="70">
        <f>+T826+T828+T830+T832</f>
        <v>0</v>
      </c>
      <c r="Z825" s="71">
        <f>+U826+U828+U830+U832</f>
        <v>0</v>
      </c>
      <c r="AA825" s="72">
        <f>+V826+V828+V830+V832</f>
        <v>0</v>
      </c>
      <c r="AB825" s="73">
        <f>+AA826+AA828+AA830+AA832</f>
        <v>0</v>
      </c>
      <c r="AC825" s="105"/>
      <c r="AD825" s="906"/>
      <c r="AE825" s="76"/>
      <c r="AF825" s="77" t="str">
        <f t="shared" ref="AF825" si="434">+IF(P826&gt;P825,"SUPERADA",IF(T826=T825,"EQUILIBRADA",IF(T826&lt;T825,"PARA MEJORAR")))</f>
        <v>EQUILIBRADA</v>
      </c>
      <c r="AG825" s="77" t="str">
        <f>IF(COUNTIF(AF825:AF832,"PARA MEJORAR")&gt;=1,"PARA MEJORAR","BIEN")</f>
        <v>BIEN</v>
      </c>
      <c r="AH825" s="77" t="str">
        <f>IF(COUNTIF(AG825:AG832,"PARA MEJORAR")&gt;=1,"PARA MEJORAR","BIEN")</f>
        <v>BIEN</v>
      </c>
      <c r="AI825" s="109"/>
      <c r="AJ825" s="859"/>
      <c r="AK825" s="111"/>
      <c r="AL825" s="112"/>
      <c r="AM825" s="112"/>
      <c r="AN825" s="112"/>
      <c r="AO825" s="112"/>
      <c r="AP825" s="113"/>
      <c r="AQ825" s="73"/>
      <c r="AS825" s="80" t="str">
        <f t="shared" si="408"/>
        <v>MAL</v>
      </c>
    </row>
    <row r="826" spans="1:45" ht="30" customHeight="1" thickBot="1" x14ac:dyDescent="0.35">
      <c r="A826" s="891"/>
      <c r="B826" s="848"/>
      <c r="C826" s="849"/>
      <c r="D826" s="850"/>
      <c r="E826" s="886"/>
      <c r="F826" s="887"/>
      <c r="G826" s="853"/>
      <c r="H826" s="874"/>
      <c r="I826" s="855"/>
      <c r="J826" s="855"/>
      <c r="K826" s="855"/>
      <c r="L826" s="856"/>
      <c r="M826" s="857"/>
      <c r="N826" s="93" t="s">
        <v>52</v>
      </c>
      <c r="O826" s="95">
        <v>0</v>
      </c>
      <c r="P826" s="95">
        <v>0</v>
      </c>
      <c r="Q826" s="95">
        <v>0</v>
      </c>
      <c r="R826" s="96">
        <v>0</v>
      </c>
      <c r="S826" s="97">
        <f>SUM(O826:O826)*M825</f>
        <v>0</v>
      </c>
      <c r="T826" s="98">
        <f>SUM(P826:P826)*M825</f>
        <v>0</v>
      </c>
      <c r="U826" s="98">
        <f>SUM(Q826:Q826)*M825</f>
        <v>0</v>
      </c>
      <c r="V826" s="98">
        <f>SUM(R826:R826)*M825</f>
        <v>0</v>
      </c>
      <c r="W826" s="160">
        <f t="shared" si="423"/>
        <v>0</v>
      </c>
      <c r="X826" s="100"/>
      <c r="Y826" s="101"/>
      <c r="Z826" s="102"/>
      <c r="AA826" s="103"/>
      <c r="AB826" s="104"/>
      <c r="AC826" s="105"/>
      <c r="AD826" s="906"/>
      <c r="AE826" s="107"/>
      <c r="AF826" s="108"/>
      <c r="AG826" s="109"/>
      <c r="AH826" s="109"/>
      <c r="AI826" s="109"/>
      <c r="AJ826" s="859"/>
      <c r="AK826" s="124"/>
      <c r="AP826" s="126"/>
      <c r="AQ826" s="104"/>
      <c r="AS826" s="114" t="str">
        <f t="shared" si="408"/>
        <v>OK</v>
      </c>
    </row>
    <row r="827" spans="1:45" ht="30" customHeight="1" x14ac:dyDescent="0.3">
      <c r="A827" s="891"/>
      <c r="B827" s="848"/>
      <c r="C827" s="849"/>
      <c r="D827" s="850"/>
      <c r="E827" s="886"/>
      <c r="F827" s="887"/>
      <c r="G827" s="853"/>
      <c r="H827" s="874"/>
      <c r="I827" s="855"/>
      <c r="J827" s="855"/>
      <c r="K827" s="855"/>
      <c r="L827" s="860" t="s">
        <v>970</v>
      </c>
      <c r="M827" s="861">
        <v>0.2</v>
      </c>
      <c r="N827" s="127" t="s">
        <v>46</v>
      </c>
      <c r="O827" s="184">
        <v>0</v>
      </c>
      <c r="P827" s="184">
        <v>0</v>
      </c>
      <c r="Q827" s="184">
        <v>0.5</v>
      </c>
      <c r="R827" s="185">
        <v>1</v>
      </c>
      <c r="S827" s="128">
        <f>SUM(O827:O827)*M827</f>
        <v>0</v>
      </c>
      <c r="T827" s="129">
        <f>SUM(P827:P827)*M827</f>
        <v>0</v>
      </c>
      <c r="U827" s="129">
        <f>SUM(Q827:Q827)*M827</f>
        <v>0.1</v>
      </c>
      <c r="V827" s="129">
        <f>SUM(R827:R827)*M827</f>
        <v>0.2</v>
      </c>
      <c r="W827" s="186">
        <f t="shared" si="423"/>
        <v>0.2</v>
      </c>
      <c r="X827" s="100"/>
      <c r="Y827" s="101"/>
      <c r="Z827" s="102"/>
      <c r="AA827" s="103"/>
      <c r="AB827" s="104"/>
      <c r="AC827" s="105"/>
      <c r="AD827" s="906"/>
      <c r="AE827" s="76"/>
      <c r="AF827" s="77" t="str">
        <f t="shared" ref="AF827" si="435">+IF(P828&gt;P827,"SUPERADA",IF(T828=T827,"EQUILIBRADA",IF(T828&lt;T827,"PARA MEJORAR")))</f>
        <v>EQUILIBRADA</v>
      </c>
      <c r="AG827" s="109"/>
      <c r="AH827" s="109"/>
      <c r="AI827" s="109"/>
      <c r="AJ827" s="859"/>
      <c r="AK827" s="124"/>
      <c r="AP827" s="126"/>
      <c r="AQ827" s="104"/>
      <c r="AS827" s="80" t="str">
        <f t="shared" si="408"/>
        <v>MAL</v>
      </c>
    </row>
    <row r="828" spans="1:45" ht="30" customHeight="1" thickBot="1" x14ac:dyDescent="0.35">
      <c r="A828" s="891"/>
      <c r="B828" s="848"/>
      <c r="C828" s="849"/>
      <c r="D828" s="850"/>
      <c r="E828" s="886"/>
      <c r="F828" s="887"/>
      <c r="G828" s="853"/>
      <c r="H828" s="874"/>
      <c r="I828" s="855"/>
      <c r="J828" s="855"/>
      <c r="K828" s="855"/>
      <c r="L828" s="856"/>
      <c r="M828" s="857"/>
      <c r="N828" s="93" t="s">
        <v>52</v>
      </c>
      <c r="O828" s="95">
        <v>0</v>
      </c>
      <c r="P828" s="95">
        <v>0</v>
      </c>
      <c r="Q828" s="95">
        <v>0</v>
      </c>
      <c r="R828" s="96">
        <v>0</v>
      </c>
      <c r="S828" s="97">
        <f>SUM(O828:O828)*M827</f>
        <v>0</v>
      </c>
      <c r="T828" s="98">
        <f>SUM(P828:P828)*M827</f>
        <v>0</v>
      </c>
      <c r="U828" s="98">
        <f>SUM(Q828:Q828)*M827</f>
        <v>0</v>
      </c>
      <c r="V828" s="98">
        <f>SUM(R828:R828)*M827</f>
        <v>0</v>
      </c>
      <c r="W828" s="160">
        <f t="shared" si="423"/>
        <v>0</v>
      </c>
      <c r="X828" s="100"/>
      <c r="Y828" s="101"/>
      <c r="Z828" s="102"/>
      <c r="AA828" s="103"/>
      <c r="AB828" s="104"/>
      <c r="AC828" s="105"/>
      <c r="AD828" s="906"/>
      <c r="AE828" s="107"/>
      <c r="AF828" s="108"/>
      <c r="AG828" s="109"/>
      <c r="AH828" s="109"/>
      <c r="AI828" s="109"/>
      <c r="AJ828" s="859"/>
      <c r="AK828" s="124"/>
      <c r="AP828" s="126"/>
      <c r="AQ828" s="104"/>
      <c r="AS828" s="114" t="str">
        <f t="shared" si="408"/>
        <v>OK</v>
      </c>
    </row>
    <row r="829" spans="1:45" ht="30" customHeight="1" x14ac:dyDescent="0.3">
      <c r="A829" s="891"/>
      <c r="B829" s="848"/>
      <c r="C829" s="849"/>
      <c r="D829" s="850"/>
      <c r="E829" s="886"/>
      <c r="F829" s="887"/>
      <c r="G829" s="853"/>
      <c r="H829" s="874"/>
      <c r="I829" s="855"/>
      <c r="J829" s="855"/>
      <c r="K829" s="855"/>
      <c r="L829" s="860" t="s">
        <v>971</v>
      </c>
      <c r="M829" s="861">
        <v>0.2</v>
      </c>
      <c r="N829" s="127" t="s">
        <v>46</v>
      </c>
      <c r="O829" s="184">
        <v>0</v>
      </c>
      <c r="P829" s="184">
        <v>0</v>
      </c>
      <c r="Q829" s="184">
        <v>0.5</v>
      </c>
      <c r="R829" s="185">
        <v>1</v>
      </c>
      <c r="S829" s="128">
        <f>SUM(O829:O829)*M829</f>
        <v>0</v>
      </c>
      <c r="T829" s="129">
        <f>SUM(P829:P829)*M829</f>
        <v>0</v>
      </c>
      <c r="U829" s="129">
        <f>SUM(Q829:Q829)*M829</f>
        <v>0.1</v>
      </c>
      <c r="V829" s="129">
        <f>SUM(R829:R829)*M829</f>
        <v>0.2</v>
      </c>
      <c r="W829" s="186">
        <f t="shared" si="423"/>
        <v>0.2</v>
      </c>
      <c r="X829" s="100"/>
      <c r="Y829" s="101"/>
      <c r="Z829" s="102"/>
      <c r="AA829" s="103"/>
      <c r="AB829" s="104"/>
      <c r="AC829" s="105"/>
      <c r="AD829" s="906"/>
      <c r="AE829" s="76"/>
      <c r="AF829" s="77" t="str">
        <f t="shared" ref="AF829" si="436">+IF(P830&gt;P829,"SUPERADA",IF(T830=T829,"EQUILIBRADA",IF(T830&lt;T829,"PARA MEJORAR")))</f>
        <v>EQUILIBRADA</v>
      </c>
      <c r="AG829" s="109"/>
      <c r="AH829" s="109"/>
      <c r="AI829" s="109"/>
      <c r="AJ829" s="859"/>
      <c r="AK829" s="124"/>
      <c r="AP829" s="126"/>
      <c r="AQ829" s="104"/>
      <c r="AS829" s="80" t="str">
        <f t="shared" si="408"/>
        <v>MAL</v>
      </c>
    </row>
    <row r="830" spans="1:45" ht="30" customHeight="1" thickBot="1" x14ac:dyDescent="0.35">
      <c r="A830" s="891"/>
      <c r="B830" s="848"/>
      <c r="C830" s="849"/>
      <c r="D830" s="850"/>
      <c r="E830" s="886"/>
      <c r="F830" s="887"/>
      <c r="G830" s="853"/>
      <c r="H830" s="874"/>
      <c r="I830" s="855"/>
      <c r="J830" s="855"/>
      <c r="K830" s="855"/>
      <c r="L830" s="856"/>
      <c r="M830" s="857"/>
      <c r="N830" s="93" t="s">
        <v>52</v>
      </c>
      <c r="O830" s="95">
        <v>0</v>
      </c>
      <c r="P830" s="95">
        <v>0</v>
      </c>
      <c r="Q830" s="95">
        <v>0</v>
      </c>
      <c r="R830" s="96">
        <v>0</v>
      </c>
      <c r="S830" s="97">
        <f>SUM(O830:O830)*M829</f>
        <v>0</v>
      </c>
      <c r="T830" s="98">
        <f>SUM(P830:P830)*M829</f>
        <v>0</v>
      </c>
      <c r="U830" s="98">
        <f>SUM(Q830:Q830)*M829</f>
        <v>0</v>
      </c>
      <c r="V830" s="98">
        <f>SUM(R830:R830)*M829</f>
        <v>0</v>
      </c>
      <c r="W830" s="160">
        <f t="shared" si="423"/>
        <v>0</v>
      </c>
      <c r="X830" s="100"/>
      <c r="Y830" s="101"/>
      <c r="Z830" s="102"/>
      <c r="AA830" s="103"/>
      <c r="AB830" s="104"/>
      <c r="AC830" s="105"/>
      <c r="AD830" s="906"/>
      <c r="AE830" s="107"/>
      <c r="AF830" s="108"/>
      <c r="AG830" s="109"/>
      <c r="AH830" s="109"/>
      <c r="AI830" s="109"/>
      <c r="AJ830" s="859"/>
      <c r="AK830" s="124"/>
      <c r="AP830" s="126"/>
      <c r="AQ830" s="104"/>
      <c r="AS830" s="114" t="str">
        <f t="shared" si="408"/>
        <v>OK</v>
      </c>
    </row>
    <row r="831" spans="1:45" ht="30" customHeight="1" x14ac:dyDescent="0.3">
      <c r="A831" s="891"/>
      <c r="B831" s="848"/>
      <c r="C831" s="849"/>
      <c r="D831" s="850"/>
      <c r="E831" s="886"/>
      <c r="F831" s="887"/>
      <c r="G831" s="853"/>
      <c r="H831" s="874"/>
      <c r="I831" s="855"/>
      <c r="J831" s="855"/>
      <c r="K831" s="855"/>
      <c r="L831" s="860" t="s">
        <v>972</v>
      </c>
      <c r="M831" s="861">
        <v>0.2</v>
      </c>
      <c r="N831" s="127" t="s">
        <v>46</v>
      </c>
      <c r="O831" s="184">
        <v>0</v>
      </c>
      <c r="P831" s="184">
        <v>0</v>
      </c>
      <c r="Q831" s="184">
        <v>0.5</v>
      </c>
      <c r="R831" s="185">
        <v>1</v>
      </c>
      <c r="S831" s="128">
        <f>SUM(O831:O831)*M831</f>
        <v>0</v>
      </c>
      <c r="T831" s="129">
        <f>SUM(P831:P831)*M831</f>
        <v>0</v>
      </c>
      <c r="U831" s="129">
        <f>SUM(Q831:Q831)*M831</f>
        <v>0.1</v>
      </c>
      <c r="V831" s="129">
        <f>SUM(R831:R831)*M831</f>
        <v>0.2</v>
      </c>
      <c r="W831" s="186">
        <f t="shared" si="423"/>
        <v>0.2</v>
      </c>
      <c r="X831" s="100"/>
      <c r="Y831" s="101"/>
      <c r="Z831" s="102"/>
      <c r="AA831" s="103"/>
      <c r="AB831" s="104"/>
      <c r="AC831" s="105"/>
      <c r="AD831" s="906"/>
      <c r="AE831" s="76"/>
      <c r="AF831" s="77" t="str">
        <f t="shared" ref="AF831" si="437">+IF(P832&gt;P831,"SUPERADA",IF(T832=T831,"EQUILIBRADA",IF(T832&lt;T831,"PARA MEJORAR")))</f>
        <v>EQUILIBRADA</v>
      </c>
      <c r="AG831" s="109"/>
      <c r="AH831" s="109"/>
      <c r="AI831" s="109"/>
      <c r="AJ831" s="859"/>
      <c r="AK831" s="124"/>
      <c r="AP831" s="126"/>
      <c r="AQ831" s="104"/>
      <c r="AS831" s="80" t="str">
        <f t="shared" si="408"/>
        <v>MAL</v>
      </c>
    </row>
    <row r="832" spans="1:45" ht="30" customHeight="1" thickBot="1" x14ac:dyDescent="0.35">
      <c r="A832" s="891"/>
      <c r="B832" s="848"/>
      <c r="C832" s="862"/>
      <c r="D832" s="863"/>
      <c r="E832" s="886"/>
      <c r="F832" s="887"/>
      <c r="G832" s="864"/>
      <c r="H832" s="879"/>
      <c r="I832" s="866"/>
      <c r="J832" s="866"/>
      <c r="K832" s="866"/>
      <c r="L832" s="867"/>
      <c r="M832" s="868"/>
      <c r="N832" s="137" t="s">
        <v>52</v>
      </c>
      <c r="O832" s="139">
        <v>0</v>
      </c>
      <c r="P832" s="139">
        <v>0</v>
      </c>
      <c r="Q832" s="139">
        <v>0</v>
      </c>
      <c r="R832" s="140">
        <v>0</v>
      </c>
      <c r="S832" s="141">
        <f>SUM(O832:O832)*M831</f>
        <v>0</v>
      </c>
      <c r="T832" s="142">
        <f>SUM(P832:P832)*M831</f>
        <v>0</v>
      </c>
      <c r="U832" s="142">
        <f>SUM(Q832:Q832)*M831</f>
        <v>0</v>
      </c>
      <c r="V832" s="142">
        <f>SUM(R832:R832)*M831</f>
        <v>0</v>
      </c>
      <c r="W832" s="169">
        <f t="shared" si="423"/>
        <v>0</v>
      </c>
      <c r="X832" s="144"/>
      <c r="Y832" s="145"/>
      <c r="Z832" s="146"/>
      <c r="AA832" s="147"/>
      <c r="AB832" s="148"/>
      <c r="AC832" s="105"/>
      <c r="AD832" s="906"/>
      <c r="AE832" s="107"/>
      <c r="AF832" s="108"/>
      <c r="AG832" s="150"/>
      <c r="AH832" s="150"/>
      <c r="AI832" s="109"/>
      <c r="AJ832" s="859"/>
      <c r="AK832" s="124"/>
      <c r="AP832" s="126"/>
      <c r="AQ832" s="148"/>
      <c r="AS832" s="114" t="str">
        <f t="shared" si="408"/>
        <v>OK</v>
      </c>
    </row>
    <row r="833" spans="1:45" ht="30" customHeight="1" x14ac:dyDescent="0.3">
      <c r="A833" s="891"/>
      <c r="B833" s="848"/>
      <c r="C833" s="835">
        <v>62</v>
      </c>
      <c r="D833" s="836" t="s">
        <v>973</v>
      </c>
      <c r="E833" s="886"/>
      <c r="F833" s="887"/>
      <c r="G833" s="839" t="s">
        <v>974</v>
      </c>
      <c r="H833" s="870">
        <v>114</v>
      </c>
      <c r="I833" s="841" t="s">
        <v>975</v>
      </c>
      <c r="J833" s="841" t="s">
        <v>976</v>
      </c>
      <c r="K833" s="871">
        <v>0.36599999999999999</v>
      </c>
      <c r="L833" s="843" t="s">
        <v>977</v>
      </c>
      <c r="M833" s="844">
        <v>0.2</v>
      </c>
      <c r="N833" s="62" t="s">
        <v>46</v>
      </c>
      <c r="O833" s="64">
        <v>0</v>
      </c>
      <c r="P833" s="64">
        <v>0</v>
      </c>
      <c r="Q833" s="64">
        <v>0.5</v>
      </c>
      <c r="R833" s="65">
        <v>1</v>
      </c>
      <c r="S833" s="66">
        <f>SUM(O833:O833)*M833</f>
        <v>0</v>
      </c>
      <c r="T833" s="67">
        <f>SUM(P833:P833)*M833</f>
        <v>0</v>
      </c>
      <c r="U833" s="67">
        <f>SUM(Q833:Q833)*M833</f>
        <v>0.1</v>
      </c>
      <c r="V833" s="67">
        <f>SUM(R833:R833)*M833</f>
        <v>0.2</v>
      </c>
      <c r="W833" s="155">
        <f t="shared" si="423"/>
        <v>0.2</v>
      </c>
      <c r="X833" s="69">
        <f>+S834+S836+S838+S840+S842</f>
        <v>0.04</v>
      </c>
      <c r="Y833" s="70">
        <f>+T834+T836+T838+T840+T842</f>
        <v>0.36599999999999999</v>
      </c>
      <c r="Z833" s="71">
        <f>+U834+U836+U838+U840+U842</f>
        <v>0</v>
      </c>
      <c r="AA833" s="72">
        <f>+V834+V836+V838+V840+V842</f>
        <v>0</v>
      </c>
      <c r="AB833" s="73">
        <f>+AA834+AA836+AA838+AA840+AA842</f>
        <v>0</v>
      </c>
      <c r="AC833" s="105"/>
      <c r="AD833" s="906"/>
      <c r="AE833" s="76"/>
      <c r="AF833" s="77" t="str">
        <f t="shared" ref="AF833" si="438">+IF(P834&gt;P833,"SUPERADA",IF(T834=T833,"EQUILIBRADA",IF(T834&lt;T833,"PARA MEJORAR")))</f>
        <v>EQUILIBRADA</v>
      </c>
      <c r="AG833" s="77" t="str">
        <f>IF(COUNTIF(AF833:AF842,"PARA MEJORAR")&gt;=1,"PARA MEJORAR","BIEN")</f>
        <v>BIEN</v>
      </c>
      <c r="AH833" s="77" t="str">
        <f>IF(COUNTIF(AG833:AG842,"PARA MEJORAR")&gt;=1,"PARA MEJORAR","BIEN")</f>
        <v>BIEN</v>
      </c>
      <c r="AI833" s="109"/>
      <c r="AJ833" s="859"/>
      <c r="AK833" s="111"/>
      <c r="AL833" s="112"/>
      <c r="AM833" s="112"/>
      <c r="AN833" s="112"/>
      <c r="AO833" s="112"/>
      <c r="AP833" s="113"/>
      <c r="AQ833" s="73"/>
      <c r="AS833" s="80" t="str">
        <f t="shared" si="408"/>
        <v>MAL</v>
      </c>
    </row>
    <row r="834" spans="1:45" ht="30" customHeight="1" thickBot="1" x14ac:dyDescent="0.35">
      <c r="A834" s="891"/>
      <c r="B834" s="848"/>
      <c r="C834" s="849"/>
      <c r="D834" s="850"/>
      <c r="E834" s="886"/>
      <c r="F834" s="887"/>
      <c r="G834" s="853"/>
      <c r="H834" s="874"/>
      <c r="I834" s="855"/>
      <c r="J834" s="855"/>
      <c r="K834" s="855"/>
      <c r="L834" s="856"/>
      <c r="M834" s="857"/>
      <c r="N834" s="93" t="s">
        <v>52</v>
      </c>
      <c r="O834" s="95">
        <v>0</v>
      </c>
      <c r="P834" s="95">
        <v>0</v>
      </c>
      <c r="Q834" s="95">
        <v>0</v>
      </c>
      <c r="R834" s="96">
        <v>0</v>
      </c>
      <c r="S834" s="97">
        <f>SUM(O834:O834)*M833</f>
        <v>0</v>
      </c>
      <c r="T834" s="98">
        <f>SUM(P834:P834)*M833</f>
        <v>0</v>
      </c>
      <c r="U834" s="98">
        <f>SUM(Q834:Q834)*M833</f>
        <v>0</v>
      </c>
      <c r="V834" s="98">
        <f>SUM(R834:R834)*M833</f>
        <v>0</v>
      </c>
      <c r="W834" s="160">
        <f t="shared" si="423"/>
        <v>0</v>
      </c>
      <c r="X834" s="100"/>
      <c r="Y834" s="101"/>
      <c r="Z834" s="102"/>
      <c r="AA834" s="103"/>
      <c r="AB834" s="104"/>
      <c r="AC834" s="105"/>
      <c r="AD834" s="906"/>
      <c r="AE834" s="107"/>
      <c r="AF834" s="108"/>
      <c r="AG834" s="109"/>
      <c r="AH834" s="109"/>
      <c r="AI834" s="109"/>
      <c r="AJ834" s="859"/>
      <c r="AK834" s="124"/>
      <c r="AP834" s="126"/>
      <c r="AQ834" s="104"/>
      <c r="AS834" s="114" t="str">
        <f t="shared" si="408"/>
        <v>OK</v>
      </c>
    </row>
    <row r="835" spans="1:45" ht="30" customHeight="1" x14ac:dyDescent="0.3">
      <c r="A835" s="891"/>
      <c r="B835" s="848"/>
      <c r="C835" s="849"/>
      <c r="D835" s="850"/>
      <c r="E835" s="886"/>
      <c r="F835" s="887"/>
      <c r="G835" s="853"/>
      <c r="H835" s="874"/>
      <c r="I835" s="855"/>
      <c r="J835" s="855"/>
      <c r="K835" s="855"/>
      <c r="L835" s="860" t="s">
        <v>978</v>
      </c>
      <c r="M835" s="861">
        <v>0.2</v>
      </c>
      <c r="N835" s="127" t="s">
        <v>46</v>
      </c>
      <c r="O835" s="184">
        <v>0</v>
      </c>
      <c r="P835" s="184">
        <v>0</v>
      </c>
      <c r="Q835" s="184">
        <v>0.5</v>
      </c>
      <c r="R835" s="185">
        <v>1</v>
      </c>
      <c r="S835" s="128">
        <f>SUM(O835:O835)*M835</f>
        <v>0</v>
      </c>
      <c r="T835" s="129">
        <f>SUM(P835:P835)*M835</f>
        <v>0</v>
      </c>
      <c r="U835" s="129">
        <f>SUM(Q835:Q835)*M835</f>
        <v>0.1</v>
      </c>
      <c r="V835" s="129">
        <f>SUM(R835:R835)*M835</f>
        <v>0.2</v>
      </c>
      <c r="W835" s="186">
        <f t="shared" si="423"/>
        <v>0.2</v>
      </c>
      <c r="X835" s="100"/>
      <c r="Y835" s="101"/>
      <c r="Z835" s="102"/>
      <c r="AA835" s="103"/>
      <c r="AB835" s="104"/>
      <c r="AC835" s="105"/>
      <c r="AD835" s="906"/>
      <c r="AE835" s="76"/>
      <c r="AF835" s="77" t="str">
        <f t="shared" ref="AF835" si="439">+IF(P836&gt;P835,"SUPERADA",IF(T836=T835,"EQUILIBRADA",IF(T836&lt;T835,"PARA MEJORAR")))</f>
        <v>EQUILIBRADA</v>
      </c>
      <c r="AG835" s="109"/>
      <c r="AH835" s="109"/>
      <c r="AI835" s="109"/>
      <c r="AJ835" s="859"/>
      <c r="AK835" s="124"/>
      <c r="AP835" s="126"/>
      <c r="AQ835" s="104"/>
      <c r="AS835" s="80" t="str">
        <f t="shared" si="408"/>
        <v>MAL</v>
      </c>
    </row>
    <row r="836" spans="1:45" ht="30" customHeight="1" thickBot="1" x14ac:dyDescent="0.35">
      <c r="A836" s="891"/>
      <c r="B836" s="848"/>
      <c r="C836" s="849"/>
      <c r="D836" s="850"/>
      <c r="E836" s="886"/>
      <c r="F836" s="887"/>
      <c r="G836" s="853"/>
      <c r="H836" s="874"/>
      <c r="I836" s="855"/>
      <c r="J836" s="855"/>
      <c r="K836" s="855"/>
      <c r="L836" s="856"/>
      <c r="M836" s="857"/>
      <c r="N836" s="93" t="s">
        <v>52</v>
      </c>
      <c r="O836" s="95">
        <v>0</v>
      </c>
      <c r="P836" s="95">
        <v>0</v>
      </c>
      <c r="Q836" s="95">
        <v>0</v>
      </c>
      <c r="R836" s="96">
        <v>0</v>
      </c>
      <c r="S836" s="97">
        <f>SUM(O836:O836)*M835</f>
        <v>0</v>
      </c>
      <c r="T836" s="98">
        <f>SUM(P836:P836)*M835</f>
        <v>0</v>
      </c>
      <c r="U836" s="98">
        <f>SUM(Q836:Q836)*M835</f>
        <v>0</v>
      </c>
      <c r="V836" s="98">
        <f>SUM(R836:R836)*M835</f>
        <v>0</v>
      </c>
      <c r="W836" s="160">
        <f t="shared" si="423"/>
        <v>0</v>
      </c>
      <c r="X836" s="100"/>
      <c r="Y836" s="101"/>
      <c r="Z836" s="102"/>
      <c r="AA836" s="103"/>
      <c r="AB836" s="104"/>
      <c r="AC836" s="105"/>
      <c r="AD836" s="906"/>
      <c r="AE836" s="107"/>
      <c r="AF836" s="108"/>
      <c r="AG836" s="109"/>
      <c r="AH836" s="109"/>
      <c r="AI836" s="109"/>
      <c r="AJ836" s="859"/>
      <c r="AK836" s="124"/>
      <c r="AP836" s="126"/>
      <c r="AQ836" s="104"/>
      <c r="AS836" s="114" t="str">
        <f t="shared" si="408"/>
        <v>OK</v>
      </c>
    </row>
    <row r="837" spans="1:45" ht="30" customHeight="1" x14ac:dyDescent="0.3">
      <c r="A837" s="891"/>
      <c r="B837" s="848"/>
      <c r="C837" s="849"/>
      <c r="D837" s="850"/>
      <c r="E837" s="886"/>
      <c r="F837" s="887"/>
      <c r="G837" s="853"/>
      <c r="H837" s="874"/>
      <c r="I837" s="855"/>
      <c r="J837" s="855"/>
      <c r="K837" s="855"/>
      <c r="L837" s="860" t="s">
        <v>979</v>
      </c>
      <c r="M837" s="861">
        <v>0.2</v>
      </c>
      <c r="N837" s="127" t="s">
        <v>46</v>
      </c>
      <c r="O837" s="184">
        <v>0</v>
      </c>
      <c r="P837" s="184">
        <v>0</v>
      </c>
      <c r="Q837" s="184">
        <v>0.5</v>
      </c>
      <c r="R837" s="185">
        <v>1</v>
      </c>
      <c r="S837" s="128">
        <f>SUM(O837:O837)*M837</f>
        <v>0</v>
      </c>
      <c r="T837" s="129">
        <f>SUM(P837:P837)*M837</f>
        <v>0</v>
      </c>
      <c r="U837" s="129">
        <f>SUM(Q837:Q837)*M837</f>
        <v>0.1</v>
      </c>
      <c r="V837" s="129">
        <f>SUM(R837:R837)*M837</f>
        <v>0.2</v>
      </c>
      <c r="W837" s="186">
        <f t="shared" si="423"/>
        <v>0.2</v>
      </c>
      <c r="X837" s="100"/>
      <c r="Y837" s="101"/>
      <c r="Z837" s="102"/>
      <c r="AA837" s="103"/>
      <c r="AB837" s="104"/>
      <c r="AC837" s="105"/>
      <c r="AD837" s="906"/>
      <c r="AE837" s="76"/>
      <c r="AF837" s="77" t="str">
        <f t="shared" ref="AF837" si="440">+IF(P838&gt;P837,"SUPERADA",IF(T838=T837,"EQUILIBRADA",IF(T838&lt;T837,"PARA MEJORAR")))</f>
        <v>SUPERADA</v>
      </c>
      <c r="AG837" s="109"/>
      <c r="AH837" s="109"/>
      <c r="AI837" s="109"/>
      <c r="AJ837" s="859"/>
      <c r="AK837" s="124"/>
      <c r="AP837" s="126"/>
      <c r="AQ837" s="104"/>
      <c r="AS837" s="80" t="str">
        <f t="shared" si="408"/>
        <v>MAL</v>
      </c>
    </row>
    <row r="838" spans="1:45" ht="30" customHeight="1" thickBot="1" x14ac:dyDescent="0.35">
      <c r="A838" s="891"/>
      <c r="B838" s="848"/>
      <c r="C838" s="849"/>
      <c r="D838" s="850"/>
      <c r="E838" s="886"/>
      <c r="F838" s="887"/>
      <c r="G838" s="853"/>
      <c r="H838" s="874"/>
      <c r="I838" s="855"/>
      <c r="J838" s="855"/>
      <c r="K838" s="855"/>
      <c r="L838" s="856"/>
      <c r="M838" s="857"/>
      <c r="N838" s="93" t="s">
        <v>52</v>
      </c>
      <c r="O838" s="95">
        <v>0.05</v>
      </c>
      <c r="P838" s="95">
        <v>0.83</v>
      </c>
      <c r="Q838" s="95">
        <v>0</v>
      </c>
      <c r="R838" s="96">
        <v>0</v>
      </c>
      <c r="S838" s="97">
        <f>SUM(O838:O838)*M837</f>
        <v>1.0000000000000002E-2</v>
      </c>
      <c r="T838" s="98">
        <f>SUM(P838:P838)*M837</f>
        <v>0.16600000000000001</v>
      </c>
      <c r="U838" s="98">
        <f>SUM(Q838:Q838)*M837</f>
        <v>0</v>
      </c>
      <c r="V838" s="98">
        <f>SUM(R838:R838)*M837</f>
        <v>0</v>
      </c>
      <c r="W838" s="160">
        <f t="shared" si="423"/>
        <v>0.16600000000000001</v>
      </c>
      <c r="X838" s="100"/>
      <c r="Y838" s="101"/>
      <c r="Z838" s="102"/>
      <c r="AA838" s="103"/>
      <c r="AB838" s="104"/>
      <c r="AC838" s="105"/>
      <c r="AD838" s="906"/>
      <c r="AE838" s="107"/>
      <c r="AF838" s="108"/>
      <c r="AG838" s="109"/>
      <c r="AH838" s="109"/>
      <c r="AI838" s="109"/>
      <c r="AJ838" s="859"/>
      <c r="AK838" s="124"/>
      <c r="AP838" s="126"/>
      <c r="AQ838" s="104"/>
      <c r="AS838" s="114" t="str">
        <f t="shared" si="408"/>
        <v>OK</v>
      </c>
    </row>
    <row r="839" spans="1:45" ht="30" customHeight="1" x14ac:dyDescent="0.3">
      <c r="A839" s="891"/>
      <c r="B839" s="848"/>
      <c r="C839" s="849"/>
      <c r="D839" s="850"/>
      <c r="E839" s="886"/>
      <c r="F839" s="887"/>
      <c r="G839" s="853"/>
      <c r="H839" s="874"/>
      <c r="I839" s="855"/>
      <c r="J839" s="855"/>
      <c r="K839" s="855"/>
      <c r="L839" s="860" t="s">
        <v>980</v>
      </c>
      <c r="M839" s="861">
        <v>0.2</v>
      </c>
      <c r="N839" s="127" t="s">
        <v>46</v>
      </c>
      <c r="O839" s="184">
        <v>0</v>
      </c>
      <c r="P839" s="184">
        <v>0</v>
      </c>
      <c r="Q839" s="184">
        <v>0.5</v>
      </c>
      <c r="R839" s="185">
        <v>1</v>
      </c>
      <c r="S839" s="128">
        <f>SUM(O839:O839)*M839</f>
        <v>0</v>
      </c>
      <c r="T839" s="129">
        <f>SUM(P839:P839)*M839</f>
        <v>0</v>
      </c>
      <c r="U839" s="129">
        <f>SUM(Q839:Q839)*M839</f>
        <v>0.1</v>
      </c>
      <c r="V839" s="129">
        <f>SUM(R839:R839)*M839</f>
        <v>0.2</v>
      </c>
      <c r="W839" s="186">
        <f t="shared" si="423"/>
        <v>0.2</v>
      </c>
      <c r="X839" s="100"/>
      <c r="Y839" s="101"/>
      <c r="Z839" s="102"/>
      <c r="AA839" s="103"/>
      <c r="AB839" s="104"/>
      <c r="AC839" s="105"/>
      <c r="AD839" s="906"/>
      <c r="AE839" s="76"/>
      <c r="AF839" s="77" t="str">
        <f t="shared" ref="AF839" si="441">+IF(P840&gt;P839,"SUPERADA",IF(T840=T839,"EQUILIBRADA",IF(T840&lt;T839,"PARA MEJORAR")))</f>
        <v>SUPERADA</v>
      </c>
      <c r="AG839" s="109"/>
      <c r="AH839" s="109"/>
      <c r="AI839" s="109"/>
      <c r="AJ839" s="859"/>
      <c r="AK839" s="124"/>
      <c r="AP839" s="126"/>
      <c r="AQ839" s="104"/>
      <c r="AS839" s="80" t="str">
        <f t="shared" si="408"/>
        <v>MAL</v>
      </c>
    </row>
    <row r="840" spans="1:45" ht="30" customHeight="1" thickBot="1" x14ac:dyDescent="0.35">
      <c r="A840" s="891"/>
      <c r="B840" s="848"/>
      <c r="C840" s="849"/>
      <c r="D840" s="850"/>
      <c r="E840" s="886"/>
      <c r="F840" s="887"/>
      <c r="G840" s="853"/>
      <c r="H840" s="874"/>
      <c r="I840" s="855"/>
      <c r="J840" s="855"/>
      <c r="K840" s="855"/>
      <c r="L840" s="856"/>
      <c r="M840" s="857"/>
      <c r="N840" s="93" t="s">
        <v>52</v>
      </c>
      <c r="O840" s="95">
        <v>0.15</v>
      </c>
      <c r="P840" s="95">
        <v>1</v>
      </c>
      <c r="Q840" s="95">
        <v>0</v>
      </c>
      <c r="R840" s="96">
        <v>0</v>
      </c>
      <c r="S840" s="97">
        <f>SUM(O840:O840)*M839</f>
        <v>0.03</v>
      </c>
      <c r="T840" s="98">
        <f>SUM(P840:P840)*M839</f>
        <v>0.2</v>
      </c>
      <c r="U840" s="98">
        <f>SUM(Q840:Q840)*M839</f>
        <v>0</v>
      </c>
      <c r="V840" s="98">
        <f>SUM(R840:R840)*M839</f>
        <v>0</v>
      </c>
      <c r="W840" s="160">
        <f t="shared" si="423"/>
        <v>0.2</v>
      </c>
      <c r="X840" s="100"/>
      <c r="Y840" s="101"/>
      <c r="Z840" s="102"/>
      <c r="AA840" s="103"/>
      <c r="AB840" s="104"/>
      <c r="AC840" s="105"/>
      <c r="AD840" s="906"/>
      <c r="AE840" s="107"/>
      <c r="AF840" s="108"/>
      <c r="AG840" s="109"/>
      <c r="AH840" s="109"/>
      <c r="AI840" s="109"/>
      <c r="AJ840" s="859"/>
      <c r="AK840" s="124"/>
      <c r="AP840" s="126"/>
      <c r="AQ840" s="104"/>
      <c r="AS840" s="114" t="str">
        <f t="shared" ref="AS840:AS903" si="442">IF(W840=T840,"OK","MAL")</f>
        <v>OK</v>
      </c>
    </row>
    <row r="841" spans="1:45" ht="30" customHeight="1" x14ac:dyDescent="0.3">
      <c r="A841" s="891"/>
      <c r="B841" s="848"/>
      <c r="C841" s="849"/>
      <c r="D841" s="850"/>
      <c r="E841" s="886"/>
      <c r="F841" s="887"/>
      <c r="G841" s="853"/>
      <c r="H841" s="874"/>
      <c r="I841" s="855"/>
      <c r="J841" s="855"/>
      <c r="K841" s="855"/>
      <c r="L841" s="860" t="s">
        <v>981</v>
      </c>
      <c r="M841" s="861">
        <v>0.2</v>
      </c>
      <c r="N841" s="127" t="s">
        <v>46</v>
      </c>
      <c r="O841" s="184">
        <v>0</v>
      </c>
      <c r="P841" s="184">
        <v>0</v>
      </c>
      <c r="Q841" s="184">
        <v>0.5</v>
      </c>
      <c r="R841" s="185">
        <v>1</v>
      </c>
      <c r="S841" s="128">
        <f>SUM(O841:O841)*M841</f>
        <v>0</v>
      </c>
      <c r="T841" s="129">
        <f>SUM(P841:P841)*M841</f>
        <v>0</v>
      </c>
      <c r="U841" s="129">
        <f>SUM(Q841:Q841)*M841</f>
        <v>0.1</v>
      </c>
      <c r="V841" s="129">
        <f>SUM(R841:R841)*M841</f>
        <v>0.2</v>
      </c>
      <c r="W841" s="186">
        <f t="shared" si="423"/>
        <v>0.2</v>
      </c>
      <c r="X841" s="100"/>
      <c r="Y841" s="101"/>
      <c r="Z841" s="102"/>
      <c r="AA841" s="103"/>
      <c r="AB841" s="104"/>
      <c r="AC841" s="105"/>
      <c r="AD841" s="906"/>
      <c r="AE841" s="76"/>
      <c r="AF841" s="77" t="str">
        <f t="shared" ref="AF841" si="443">+IF(P842&gt;P841,"SUPERADA",IF(T842=T841,"EQUILIBRADA",IF(T842&lt;T841,"PARA MEJORAR")))</f>
        <v>EQUILIBRADA</v>
      </c>
      <c r="AG841" s="109"/>
      <c r="AH841" s="109"/>
      <c r="AI841" s="109"/>
      <c r="AJ841" s="859"/>
      <c r="AK841" s="124"/>
      <c r="AP841" s="126"/>
      <c r="AQ841" s="104"/>
      <c r="AS841" s="80" t="str">
        <f t="shared" si="442"/>
        <v>MAL</v>
      </c>
    </row>
    <row r="842" spans="1:45" ht="30" customHeight="1" thickBot="1" x14ac:dyDescent="0.35">
      <c r="A842" s="891"/>
      <c r="B842" s="848"/>
      <c r="C842" s="862"/>
      <c r="D842" s="863"/>
      <c r="E842" s="907"/>
      <c r="F842" s="908"/>
      <c r="G842" s="864"/>
      <c r="H842" s="879"/>
      <c r="I842" s="866"/>
      <c r="J842" s="866"/>
      <c r="K842" s="866"/>
      <c r="L842" s="867"/>
      <c r="M842" s="868"/>
      <c r="N842" s="137" t="s">
        <v>52</v>
      </c>
      <c r="O842" s="139">
        <v>0</v>
      </c>
      <c r="P842" s="139">
        <v>0</v>
      </c>
      <c r="Q842" s="139">
        <v>0</v>
      </c>
      <c r="R842" s="140">
        <v>0</v>
      </c>
      <c r="S842" s="141">
        <f>SUM(O842:O842)*M841</f>
        <v>0</v>
      </c>
      <c r="T842" s="142">
        <f>SUM(P842:P842)*M841</f>
        <v>0</v>
      </c>
      <c r="U842" s="142">
        <f>SUM(Q842:Q842)*M841</f>
        <v>0</v>
      </c>
      <c r="V842" s="142">
        <f>SUM(R842:R842)*M841</f>
        <v>0</v>
      </c>
      <c r="W842" s="169">
        <f t="shared" si="423"/>
        <v>0</v>
      </c>
      <c r="X842" s="144"/>
      <c r="Y842" s="145"/>
      <c r="Z842" s="146"/>
      <c r="AA842" s="147"/>
      <c r="AB842" s="148"/>
      <c r="AC842" s="105"/>
      <c r="AD842" s="906"/>
      <c r="AE842" s="107"/>
      <c r="AF842" s="108"/>
      <c r="AG842" s="150"/>
      <c r="AH842" s="150"/>
      <c r="AI842" s="109"/>
      <c r="AJ842" s="859"/>
      <c r="AK842" s="124"/>
      <c r="AP842" s="126"/>
      <c r="AQ842" s="148"/>
      <c r="AS842" s="114" t="str">
        <f t="shared" si="442"/>
        <v>OK</v>
      </c>
    </row>
    <row r="843" spans="1:45" ht="30" customHeight="1" x14ac:dyDescent="0.3">
      <c r="A843" s="891"/>
      <c r="B843" s="848"/>
      <c r="C843" s="835">
        <v>63</v>
      </c>
      <c r="D843" s="836" t="s">
        <v>982</v>
      </c>
      <c r="E843" s="884">
        <v>64</v>
      </c>
      <c r="F843" s="885" t="s">
        <v>983</v>
      </c>
      <c r="G843" s="839" t="s">
        <v>984</v>
      </c>
      <c r="H843" s="870">
        <v>115</v>
      </c>
      <c r="I843" s="841" t="s">
        <v>985</v>
      </c>
      <c r="J843" s="841" t="s">
        <v>986</v>
      </c>
      <c r="K843" s="871">
        <v>0.45300000000000001</v>
      </c>
      <c r="L843" s="843" t="s">
        <v>987</v>
      </c>
      <c r="M843" s="909">
        <v>0.5</v>
      </c>
      <c r="N843" s="62" t="s">
        <v>46</v>
      </c>
      <c r="O843" s="910">
        <v>1</v>
      </c>
      <c r="P843" s="910">
        <v>1</v>
      </c>
      <c r="Q843" s="910">
        <v>1</v>
      </c>
      <c r="R843" s="910">
        <v>1</v>
      </c>
      <c r="S843" s="66">
        <f>SUM(O843:O843)*M843</f>
        <v>0.5</v>
      </c>
      <c r="T843" s="67">
        <f>SUM(P843:P843)*M843</f>
        <v>0.5</v>
      </c>
      <c r="U843" s="67">
        <f>SUM(Q843:Q843)*M843</f>
        <v>0.5</v>
      </c>
      <c r="V843" s="67">
        <f>SUM(R843:R843)*M843</f>
        <v>0.5</v>
      </c>
      <c r="W843" s="155">
        <f t="shared" si="423"/>
        <v>0.5</v>
      </c>
      <c r="X843" s="69">
        <f>+S844+S846</f>
        <v>0.62690000000000001</v>
      </c>
      <c r="Y843" s="70">
        <f>+T844+T846</f>
        <v>0.72650000000000003</v>
      </c>
      <c r="Z843" s="71">
        <f>+U844+U846</f>
        <v>0</v>
      </c>
      <c r="AA843" s="72">
        <f>+V844+V846</f>
        <v>0</v>
      </c>
      <c r="AB843" s="73">
        <f>+AA844+AA846</f>
        <v>0</v>
      </c>
      <c r="AC843" s="105"/>
      <c r="AD843" s="904" t="s">
        <v>988</v>
      </c>
      <c r="AE843" s="76"/>
      <c r="AF843" s="77" t="str">
        <f t="shared" ref="AF843" si="444">+IF(P844&gt;P843,"SUPERADA",IF(T844=T843,"EQUILIBRADA",IF(T844&lt;T843,"PARA MEJORAR")))</f>
        <v>EQUILIBRADA</v>
      </c>
      <c r="AG843" s="77" t="str">
        <f>IF(COUNTIF(AF843:AF846,"PARA MEJORAR")&gt;=1,"PARA MEJORAR","BIEN")</f>
        <v>PARA MEJORAR</v>
      </c>
      <c r="AH843" s="77" t="str">
        <f>IF(COUNTIF(AG843:AG846,"PARA MEJORAR")&gt;=1,"PARA MEJORAR","BIEN")</f>
        <v>PARA MEJORAR</v>
      </c>
      <c r="AI843" s="109"/>
      <c r="AJ843" s="859"/>
      <c r="AK843" s="111"/>
      <c r="AL843" s="112"/>
      <c r="AM843" s="112"/>
      <c r="AN843" s="112"/>
      <c r="AO843" s="112"/>
      <c r="AP843" s="113"/>
      <c r="AQ843" s="73"/>
      <c r="AS843" s="80" t="str">
        <f t="shared" si="442"/>
        <v>OK</v>
      </c>
    </row>
    <row r="844" spans="1:45" ht="30" customHeight="1" thickBot="1" x14ac:dyDescent="0.35">
      <c r="A844" s="891"/>
      <c r="B844" s="848"/>
      <c r="C844" s="849"/>
      <c r="D844" s="850"/>
      <c r="E844" s="886"/>
      <c r="F844" s="887"/>
      <c r="G844" s="853"/>
      <c r="H844" s="874"/>
      <c r="I844" s="855"/>
      <c r="J844" s="855"/>
      <c r="K844" s="855"/>
      <c r="L844" s="856"/>
      <c r="M844" s="911"/>
      <c r="N844" s="93" t="s">
        <v>52</v>
      </c>
      <c r="O844" s="212">
        <v>1</v>
      </c>
      <c r="P844" s="212">
        <v>1</v>
      </c>
      <c r="Q844" s="212">
        <v>0</v>
      </c>
      <c r="R844" s="212">
        <v>0</v>
      </c>
      <c r="S844" s="97">
        <f>SUM(O844:O844)*M843</f>
        <v>0.5</v>
      </c>
      <c r="T844" s="98">
        <f>SUM(P844:P844)*M843</f>
        <v>0.5</v>
      </c>
      <c r="U844" s="98">
        <f>SUM(Q844:Q844)*M843</f>
        <v>0</v>
      </c>
      <c r="V844" s="98">
        <f>SUM(R844:R844)*M843</f>
        <v>0</v>
      </c>
      <c r="W844" s="160">
        <f t="shared" si="423"/>
        <v>0.5</v>
      </c>
      <c r="X844" s="100"/>
      <c r="Y844" s="101"/>
      <c r="Z844" s="102"/>
      <c r="AA844" s="103"/>
      <c r="AB844" s="104"/>
      <c r="AC844" s="105"/>
      <c r="AD844" s="904"/>
      <c r="AE844" s="107"/>
      <c r="AF844" s="108"/>
      <c r="AG844" s="109"/>
      <c r="AH844" s="109"/>
      <c r="AI844" s="109"/>
      <c r="AJ844" s="859"/>
      <c r="AK844" s="124"/>
      <c r="AP844" s="126"/>
      <c r="AQ844" s="104"/>
      <c r="AS844" s="114" t="str">
        <f t="shared" si="442"/>
        <v>OK</v>
      </c>
    </row>
    <row r="845" spans="1:45" ht="30" customHeight="1" x14ac:dyDescent="0.3">
      <c r="A845" s="891"/>
      <c r="B845" s="848"/>
      <c r="C845" s="849"/>
      <c r="D845" s="850"/>
      <c r="E845" s="886"/>
      <c r="F845" s="887"/>
      <c r="G845" s="853"/>
      <c r="H845" s="874"/>
      <c r="I845" s="855"/>
      <c r="J845" s="855"/>
      <c r="K845" s="855"/>
      <c r="L845" s="912" t="s">
        <v>989</v>
      </c>
      <c r="M845" s="913">
        <v>0.5</v>
      </c>
      <c r="N845" s="127" t="s">
        <v>46</v>
      </c>
      <c r="O845" s="119">
        <v>0.25</v>
      </c>
      <c r="P845" s="119">
        <v>0.5</v>
      </c>
      <c r="Q845" s="119">
        <v>0.75</v>
      </c>
      <c r="R845" s="119">
        <v>1</v>
      </c>
      <c r="S845" s="121">
        <f>SUM(O845:O845)*M845</f>
        <v>0.125</v>
      </c>
      <c r="T845" s="122">
        <f>SUM(P845:P845)*M845</f>
        <v>0.25</v>
      </c>
      <c r="U845" s="122">
        <f>SUM(Q845:Q845)*M845</f>
        <v>0.375</v>
      </c>
      <c r="V845" s="122">
        <f>SUM(R845:R845)*M845</f>
        <v>0.5</v>
      </c>
      <c r="W845" s="164">
        <f t="shared" si="423"/>
        <v>0.5</v>
      </c>
      <c r="X845" s="100"/>
      <c r="Y845" s="101"/>
      <c r="Z845" s="102"/>
      <c r="AA845" s="103"/>
      <c r="AB845" s="104"/>
      <c r="AC845" s="105"/>
      <c r="AD845" s="904"/>
      <c r="AE845" s="76"/>
      <c r="AF845" s="77" t="str">
        <f t="shared" ref="AF845" si="445">+IF(P846&gt;P845,"SUPERADA",IF(T846=T845,"EQUILIBRADA",IF(T846&lt;T845,"PARA MEJORAR")))</f>
        <v>PARA MEJORAR</v>
      </c>
      <c r="AG845" s="109"/>
      <c r="AH845" s="109"/>
      <c r="AI845" s="109"/>
      <c r="AJ845" s="859"/>
      <c r="AK845" s="124"/>
      <c r="AP845" s="126"/>
      <c r="AQ845" s="104"/>
      <c r="AS845" s="80" t="str">
        <f t="shared" si="442"/>
        <v>MAL</v>
      </c>
    </row>
    <row r="846" spans="1:45" ht="30" customHeight="1" thickBot="1" x14ac:dyDescent="0.35">
      <c r="A846" s="891"/>
      <c r="B846" s="848"/>
      <c r="C846" s="862"/>
      <c r="D846" s="863"/>
      <c r="E846" s="907"/>
      <c r="F846" s="908"/>
      <c r="G846" s="864"/>
      <c r="H846" s="879"/>
      <c r="I846" s="866"/>
      <c r="J846" s="866"/>
      <c r="K846" s="866"/>
      <c r="L846" s="914"/>
      <c r="M846" s="915"/>
      <c r="N846" s="137" t="s">
        <v>52</v>
      </c>
      <c r="O846" s="139">
        <v>0.25380000000000003</v>
      </c>
      <c r="P846" s="139">
        <v>0.45300000000000001</v>
      </c>
      <c r="Q846" s="139">
        <v>0</v>
      </c>
      <c r="R846" s="139">
        <v>0</v>
      </c>
      <c r="S846" s="141">
        <f>SUM(O846:O846)*M845</f>
        <v>0.12690000000000001</v>
      </c>
      <c r="T846" s="142">
        <f>SUM(P846:P846)*M845</f>
        <v>0.22650000000000001</v>
      </c>
      <c r="U846" s="142">
        <f>SUM(Q846:Q846)*M845</f>
        <v>0</v>
      </c>
      <c r="V846" s="142">
        <f>SUM(R846:R846)*M845</f>
        <v>0</v>
      </c>
      <c r="W846" s="169">
        <f t="shared" si="423"/>
        <v>0.22650000000000001</v>
      </c>
      <c r="X846" s="144"/>
      <c r="Y846" s="145"/>
      <c r="Z846" s="146"/>
      <c r="AA846" s="147"/>
      <c r="AB846" s="148"/>
      <c r="AC846" s="105"/>
      <c r="AD846" s="916"/>
      <c r="AE846" s="107"/>
      <c r="AF846" s="108"/>
      <c r="AG846" s="150"/>
      <c r="AH846" s="150"/>
      <c r="AI846" s="109"/>
      <c r="AJ846" s="859"/>
      <c r="AK846" s="124"/>
      <c r="AP846" s="126"/>
      <c r="AQ846" s="148"/>
      <c r="AS846" s="114" t="str">
        <f t="shared" si="442"/>
        <v>OK</v>
      </c>
    </row>
    <row r="847" spans="1:45" ht="30" customHeight="1" x14ac:dyDescent="0.3">
      <c r="A847" s="891"/>
      <c r="B847" s="848"/>
      <c r="C847" s="835">
        <v>64</v>
      </c>
      <c r="D847" s="836" t="s">
        <v>990</v>
      </c>
      <c r="E847" s="884">
        <v>65</v>
      </c>
      <c r="F847" s="885" t="s">
        <v>991</v>
      </c>
      <c r="G847" s="839" t="s">
        <v>992</v>
      </c>
      <c r="H847" s="870">
        <v>116</v>
      </c>
      <c r="I847" s="841" t="s">
        <v>993</v>
      </c>
      <c r="J847" s="841" t="s">
        <v>994</v>
      </c>
      <c r="K847" s="842">
        <v>5.1999999999999998E-3</v>
      </c>
      <c r="L847" s="843" t="s">
        <v>995</v>
      </c>
      <c r="M847" s="844">
        <v>0.2</v>
      </c>
      <c r="N847" s="62" t="s">
        <v>46</v>
      </c>
      <c r="O847" s="223">
        <v>0.1</v>
      </c>
      <c r="P847" s="917">
        <v>0.7</v>
      </c>
      <c r="Q847" s="917">
        <v>1</v>
      </c>
      <c r="R847" s="918">
        <v>1</v>
      </c>
      <c r="S847" s="66">
        <f>SUM(O847:O847)*M847</f>
        <v>2.0000000000000004E-2</v>
      </c>
      <c r="T847" s="67">
        <f>SUM(P847:P847)*M847</f>
        <v>0.13999999999999999</v>
      </c>
      <c r="U847" s="67">
        <f>SUM(Q847:Q847)*M847</f>
        <v>0.2</v>
      </c>
      <c r="V847" s="67">
        <f>SUM(R847:R847)*M847</f>
        <v>0.2</v>
      </c>
      <c r="W847" s="155">
        <f t="shared" si="423"/>
        <v>0.2</v>
      </c>
      <c r="X847" s="69">
        <f>+S848+S850</f>
        <v>0.10000000000000002</v>
      </c>
      <c r="Y847" s="70">
        <f>+T848+T850</f>
        <v>0.47336</v>
      </c>
      <c r="Z847" s="71">
        <f>+U848+U850</f>
        <v>0</v>
      </c>
      <c r="AA847" s="72">
        <f>+V848+V850</f>
        <v>0</v>
      </c>
      <c r="AB847" s="73">
        <f>+AA848+AA850</f>
        <v>0</v>
      </c>
      <c r="AC847" s="105"/>
      <c r="AD847" s="903" t="s">
        <v>996</v>
      </c>
      <c r="AE847" s="76"/>
      <c r="AF847" s="77" t="str">
        <f t="shared" ref="AF847" si="446">+IF(P848&gt;P847,"SUPERADA",IF(T848=T847,"EQUILIBRADA",IF(T848&lt;T847,"PARA MEJORAR")))</f>
        <v>EQUILIBRADA</v>
      </c>
      <c r="AG847" s="77" t="str">
        <f>IF(COUNTIF(AF847:AF850,"PARA MEJORAR")&gt;=1,"PARA MEJORAR","BIEN")</f>
        <v>PARA MEJORAR</v>
      </c>
      <c r="AH847" s="77" t="str">
        <f>IF(COUNTIF(AG847:AG850,"PARA MEJORAR")&gt;=1,"PARA MEJORAR","BIEN")</f>
        <v>PARA MEJORAR</v>
      </c>
      <c r="AI847" s="109"/>
      <c r="AJ847" s="859"/>
      <c r="AK847" s="111"/>
      <c r="AL847" s="112"/>
      <c r="AM847" s="112"/>
      <c r="AN847" s="112"/>
      <c r="AO847" s="112"/>
      <c r="AP847" s="113"/>
      <c r="AQ847" s="73"/>
      <c r="AS847" s="80" t="str">
        <f t="shared" si="442"/>
        <v>MAL</v>
      </c>
    </row>
    <row r="848" spans="1:45" ht="30" customHeight="1" thickBot="1" x14ac:dyDescent="0.35">
      <c r="A848" s="891"/>
      <c r="B848" s="848"/>
      <c r="C848" s="849"/>
      <c r="D848" s="850"/>
      <c r="E848" s="886"/>
      <c r="F848" s="887"/>
      <c r="G848" s="853"/>
      <c r="H848" s="874"/>
      <c r="I848" s="855"/>
      <c r="J848" s="855"/>
      <c r="K848" s="855"/>
      <c r="L848" s="856"/>
      <c r="M848" s="857"/>
      <c r="N848" s="93" t="s">
        <v>52</v>
      </c>
      <c r="O848" s="233">
        <v>0.1</v>
      </c>
      <c r="P848" s="234">
        <v>0.7</v>
      </c>
      <c r="Q848" s="234">
        <v>0</v>
      </c>
      <c r="R848" s="235">
        <v>0</v>
      </c>
      <c r="S848" s="97">
        <f>SUM(O848:O848)*M847</f>
        <v>2.0000000000000004E-2</v>
      </c>
      <c r="T848" s="98">
        <f>SUM(P848:P848)*M847</f>
        <v>0.13999999999999999</v>
      </c>
      <c r="U848" s="98">
        <f>SUM(Q848:Q848)*M847</f>
        <v>0</v>
      </c>
      <c r="V848" s="98">
        <f>SUM(R848:R848)*M847</f>
        <v>0</v>
      </c>
      <c r="W848" s="160">
        <f t="shared" si="423"/>
        <v>0.13999999999999999</v>
      </c>
      <c r="X848" s="100"/>
      <c r="Y848" s="101"/>
      <c r="Z848" s="102"/>
      <c r="AA848" s="103"/>
      <c r="AB848" s="104"/>
      <c r="AC848" s="105"/>
      <c r="AD848" s="904"/>
      <c r="AE848" s="107"/>
      <c r="AF848" s="108"/>
      <c r="AG848" s="109"/>
      <c r="AH848" s="109"/>
      <c r="AI848" s="109"/>
      <c r="AJ848" s="859"/>
      <c r="AK848" s="124"/>
      <c r="AP848" s="126"/>
      <c r="AQ848" s="104"/>
      <c r="AS848" s="114" t="str">
        <f t="shared" si="442"/>
        <v>OK</v>
      </c>
    </row>
    <row r="849" spans="1:45" ht="30" customHeight="1" x14ac:dyDescent="0.3">
      <c r="A849" s="891"/>
      <c r="B849" s="848"/>
      <c r="C849" s="849"/>
      <c r="D849" s="850"/>
      <c r="E849" s="886"/>
      <c r="F849" s="887"/>
      <c r="G849" s="853"/>
      <c r="H849" s="874"/>
      <c r="I849" s="855"/>
      <c r="J849" s="855"/>
      <c r="K849" s="855"/>
      <c r="L849" s="860" t="s">
        <v>997</v>
      </c>
      <c r="M849" s="861">
        <v>0.8</v>
      </c>
      <c r="N849" s="127" t="s">
        <v>46</v>
      </c>
      <c r="O849" s="239">
        <v>0.25</v>
      </c>
      <c r="P849" s="240">
        <v>0.5</v>
      </c>
      <c r="Q849" s="240">
        <v>0.75</v>
      </c>
      <c r="R849" s="241">
        <v>1</v>
      </c>
      <c r="S849" s="128">
        <f>SUM(O849:O849)*M849</f>
        <v>0.2</v>
      </c>
      <c r="T849" s="129">
        <f>SUM(P849:P849)*M849</f>
        <v>0.4</v>
      </c>
      <c r="U849" s="129">
        <f>SUM(Q849:Q849)*M849</f>
        <v>0.60000000000000009</v>
      </c>
      <c r="V849" s="129">
        <f>SUM(R849:R849)*M849</f>
        <v>0.8</v>
      </c>
      <c r="W849" s="186">
        <f t="shared" si="423"/>
        <v>0.8</v>
      </c>
      <c r="X849" s="100"/>
      <c r="Y849" s="101"/>
      <c r="Z849" s="102"/>
      <c r="AA849" s="103"/>
      <c r="AB849" s="104"/>
      <c r="AC849" s="105"/>
      <c r="AD849" s="904"/>
      <c r="AE849" s="76"/>
      <c r="AF849" s="77" t="str">
        <f t="shared" ref="AF849" si="447">+IF(P850&gt;P849,"SUPERADA",IF(T850=T849,"EQUILIBRADA",IF(T850&lt;T849,"PARA MEJORAR")))</f>
        <v>PARA MEJORAR</v>
      </c>
      <c r="AG849" s="109"/>
      <c r="AH849" s="109"/>
      <c r="AI849" s="109"/>
      <c r="AJ849" s="859"/>
      <c r="AK849" s="124"/>
      <c r="AP849" s="126"/>
      <c r="AQ849" s="104"/>
      <c r="AS849" s="80" t="str">
        <f t="shared" si="442"/>
        <v>MAL</v>
      </c>
    </row>
    <row r="850" spans="1:45" ht="30" customHeight="1" thickBot="1" x14ac:dyDescent="0.35">
      <c r="A850" s="891"/>
      <c r="B850" s="848"/>
      <c r="C850" s="849"/>
      <c r="D850" s="850"/>
      <c r="E850" s="886"/>
      <c r="F850" s="887"/>
      <c r="G850" s="864"/>
      <c r="H850" s="879"/>
      <c r="I850" s="866"/>
      <c r="J850" s="866"/>
      <c r="K850" s="866"/>
      <c r="L850" s="867"/>
      <c r="M850" s="868"/>
      <c r="N850" s="137" t="s">
        <v>52</v>
      </c>
      <c r="O850" s="249">
        <v>0.1</v>
      </c>
      <c r="P850" s="250">
        <v>0.41670000000000001</v>
      </c>
      <c r="Q850" s="250">
        <v>0</v>
      </c>
      <c r="R850" s="251">
        <v>0</v>
      </c>
      <c r="S850" s="141">
        <f>SUM(O850:O850)*M849</f>
        <v>8.0000000000000016E-2</v>
      </c>
      <c r="T850" s="142">
        <f>SUM(P850:P850)*M849</f>
        <v>0.33336000000000005</v>
      </c>
      <c r="U850" s="142">
        <f>SUM(Q850:Q850)*M849</f>
        <v>0</v>
      </c>
      <c r="V850" s="142">
        <f>SUM(R850:R850)*M849</f>
        <v>0</v>
      </c>
      <c r="W850" s="169">
        <f t="shared" si="423"/>
        <v>0.33336000000000005</v>
      </c>
      <c r="X850" s="144"/>
      <c r="Y850" s="145"/>
      <c r="Z850" s="146"/>
      <c r="AA850" s="147"/>
      <c r="AB850" s="148"/>
      <c r="AC850" s="105"/>
      <c r="AD850" s="904"/>
      <c r="AE850" s="107"/>
      <c r="AF850" s="108"/>
      <c r="AG850" s="150"/>
      <c r="AH850" s="109"/>
      <c r="AI850" s="109"/>
      <c r="AJ850" s="859"/>
      <c r="AK850" s="124"/>
      <c r="AP850" s="126"/>
      <c r="AQ850" s="148"/>
      <c r="AS850" s="114" t="str">
        <f t="shared" si="442"/>
        <v>OK</v>
      </c>
    </row>
    <row r="851" spans="1:45" ht="30" customHeight="1" x14ac:dyDescent="0.3">
      <c r="A851" s="891"/>
      <c r="B851" s="848"/>
      <c r="C851" s="849"/>
      <c r="D851" s="850"/>
      <c r="E851" s="886"/>
      <c r="F851" s="887"/>
      <c r="G851" s="839" t="s">
        <v>998</v>
      </c>
      <c r="H851" s="870">
        <v>117</v>
      </c>
      <c r="I851" s="841" t="s">
        <v>999</v>
      </c>
      <c r="J851" s="841" t="s">
        <v>1000</v>
      </c>
      <c r="K851" s="842">
        <v>0.29189999999999999</v>
      </c>
      <c r="L851" s="843" t="s">
        <v>1001</v>
      </c>
      <c r="M851" s="844">
        <v>0.4</v>
      </c>
      <c r="N851" s="62" t="s">
        <v>46</v>
      </c>
      <c r="O851" s="223">
        <v>0.25</v>
      </c>
      <c r="P851" s="917">
        <v>0.5</v>
      </c>
      <c r="Q851" s="917">
        <v>0.75</v>
      </c>
      <c r="R851" s="918">
        <v>1</v>
      </c>
      <c r="S851" s="128">
        <f>SUM(O851:O851)*M851</f>
        <v>0.1</v>
      </c>
      <c r="T851" s="129">
        <f>SUM(P851:P851)*M851</f>
        <v>0.2</v>
      </c>
      <c r="U851" s="129">
        <f>SUM(Q851:Q851)*M851</f>
        <v>0.30000000000000004</v>
      </c>
      <c r="V851" s="129">
        <f>SUM(R851:R851)*M851</f>
        <v>0.4</v>
      </c>
      <c r="W851" s="186">
        <f t="shared" si="423"/>
        <v>0.4</v>
      </c>
      <c r="X851" s="69">
        <f>+S852+S854+S856</f>
        <v>0.22000000000000003</v>
      </c>
      <c r="Y851" s="70">
        <f>+T852+T854+T856</f>
        <v>0.49000000000000005</v>
      </c>
      <c r="Z851" s="71">
        <f>+U852+U854+U856</f>
        <v>0</v>
      </c>
      <c r="AA851" s="72">
        <f>+V852+V854+V856</f>
        <v>0</v>
      </c>
      <c r="AB851" s="73">
        <f>+AA852+AA854+AA856</f>
        <v>0</v>
      </c>
      <c r="AC851" s="105"/>
      <c r="AD851" s="904"/>
      <c r="AE851" s="76"/>
      <c r="AF851" s="77" t="str">
        <f t="shared" ref="AF851" si="448">+IF(P852&gt;P851,"SUPERADA",IF(T852=T851,"EQUILIBRADA",IF(T852&lt;T851,"PARA MEJORAR")))</f>
        <v>EQUILIBRADA</v>
      </c>
      <c r="AG851" s="77" t="str">
        <f>IF(COUNTIF(AF851:AF856,"PARA MEJORAR")&gt;=1,"PARA MEJORAR","BIEN")</f>
        <v>PARA MEJORAR</v>
      </c>
      <c r="AH851" s="109"/>
      <c r="AI851" s="109"/>
      <c r="AJ851" s="859"/>
      <c r="AK851" s="111"/>
      <c r="AL851" s="112"/>
      <c r="AM851" s="112"/>
      <c r="AN851" s="112"/>
      <c r="AO851" s="112"/>
      <c r="AP851" s="113"/>
      <c r="AQ851" s="73"/>
      <c r="AS851" s="80" t="str">
        <f t="shared" si="442"/>
        <v>MAL</v>
      </c>
    </row>
    <row r="852" spans="1:45" ht="30" customHeight="1" thickBot="1" x14ac:dyDescent="0.35">
      <c r="A852" s="891"/>
      <c r="B852" s="848"/>
      <c r="C852" s="849"/>
      <c r="D852" s="850"/>
      <c r="E852" s="886"/>
      <c r="F852" s="887"/>
      <c r="G852" s="853"/>
      <c r="H852" s="874"/>
      <c r="I852" s="855"/>
      <c r="J852" s="855"/>
      <c r="K852" s="855"/>
      <c r="L852" s="856"/>
      <c r="M852" s="857"/>
      <c r="N852" s="93" t="s">
        <v>52</v>
      </c>
      <c r="O852" s="233">
        <v>0.25</v>
      </c>
      <c r="P852" s="234">
        <v>0.5</v>
      </c>
      <c r="Q852" s="234">
        <v>0</v>
      </c>
      <c r="R852" s="235">
        <v>0</v>
      </c>
      <c r="S852" s="97">
        <f>SUM(O852:O852)*M851</f>
        <v>0.1</v>
      </c>
      <c r="T852" s="98">
        <f>SUM(P852:P852)*M851</f>
        <v>0.2</v>
      </c>
      <c r="U852" s="98">
        <f>SUM(Q852:Q852)*M851</f>
        <v>0</v>
      </c>
      <c r="V852" s="98">
        <f>SUM(R852:R852)*M851</f>
        <v>0</v>
      </c>
      <c r="W852" s="160">
        <f t="shared" si="423"/>
        <v>0.2</v>
      </c>
      <c r="X852" s="100"/>
      <c r="Y852" s="101"/>
      <c r="Z852" s="102"/>
      <c r="AA852" s="103"/>
      <c r="AB852" s="104"/>
      <c r="AC852" s="105"/>
      <c r="AD852" s="904"/>
      <c r="AE852" s="107"/>
      <c r="AF852" s="108"/>
      <c r="AG852" s="109"/>
      <c r="AH852" s="109"/>
      <c r="AI852" s="109"/>
      <c r="AJ852" s="859"/>
      <c r="AK852" s="124"/>
      <c r="AP852" s="126"/>
      <c r="AQ852" s="104"/>
      <c r="AS852" s="114" t="str">
        <f t="shared" si="442"/>
        <v>OK</v>
      </c>
    </row>
    <row r="853" spans="1:45" ht="30" customHeight="1" x14ac:dyDescent="0.3">
      <c r="A853" s="891"/>
      <c r="B853" s="848"/>
      <c r="C853" s="849"/>
      <c r="D853" s="850"/>
      <c r="E853" s="886"/>
      <c r="F853" s="887"/>
      <c r="G853" s="853"/>
      <c r="H853" s="874"/>
      <c r="I853" s="855"/>
      <c r="J853" s="855"/>
      <c r="K853" s="855"/>
      <c r="L853" s="860" t="s">
        <v>1002</v>
      </c>
      <c r="M853" s="861">
        <v>0.4</v>
      </c>
      <c r="N853" s="127" t="s">
        <v>46</v>
      </c>
      <c r="O853" s="239">
        <v>0.25</v>
      </c>
      <c r="P853" s="240">
        <v>0.5</v>
      </c>
      <c r="Q853" s="240">
        <v>0.75</v>
      </c>
      <c r="R853" s="241">
        <v>1</v>
      </c>
      <c r="S853" s="128">
        <f>SUM(O853:O853)*M853</f>
        <v>0.1</v>
      </c>
      <c r="T853" s="129">
        <f>SUM(P853:P853)*M853</f>
        <v>0.2</v>
      </c>
      <c r="U853" s="129">
        <f>SUM(Q853:Q853)*M853</f>
        <v>0.30000000000000004</v>
      </c>
      <c r="V853" s="129">
        <f>SUM(R853:R853)*M853</f>
        <v>0.4</v>
      </c>
      <c r="W853" s="186">
        <f t="shared" si="423"/>
        <v>0.4</v>
      </c>
      <c r="X853" s="100"/>
      <c r="Y853" s="101"/>
      <c r="Z853" s="102"/>
      <c r="AA853" s="103"/>
      <c r="AB853" s="104"/>
      <c r="AC853" s="105"/>
      <c r="AD853" s="904"/>
      <c r="AE853" s="76"/>
      <c r="AF853" s="77" t="str">
        <f t="shared" ref="AF853" si="449">+IF(P854&gt;P853,"SUPERADA",IF(T854=T853,"EQUILIBRADA",IF(T854&lt;T853,"PARA MEJORAR")))</f>
        <v>EQUILIBRADA</v>
      </c>
      <c r="AG853" s="109"/>
      <c r="AH853" s="109"/>
      <c r="AI853" s="109"/>
      <c r="AJ853" s="859"/>
      <c r="AK853" s="124"/>
      <c r="AP853" s="126"/>
      <c r="AQ853" s="104"/>
      <c r="AS853" s="80" t="str">
        <f t="shared" si="442"/>
        <v>MAL</v>
      </c>
    </row>
    <row r="854" spans="1:45" ht="30" customHeight="1" thickBot="1" x14ac:dyDescent="0.35">
      <c r="A854" s="891"/>
      <c r="B854" s="848"/>
      <c r="C854" s="849"/>
      <c r="D854" s="850"/>
      <c r="E854" s="886"/>
      <c r="F854" s="887"/>
      <c r="G854" s="853"/>
      <c r="H854" s="874"/>
      <c r="I854" s="855"/>
      <c r="J854" s="855"/>
      <c r="K854" s="855"/>
      <c r="L854" s="856"/>
      <c r="M854" s="857"/>
      <c r="N854" s="93" t="s">
        <v>52</v>
      </c>
      <c r="O854" s="233">
        <v>0.25</v>
      </c>
      <c r="P854" s="234">
        <v>0.5</v>
      </c>
      <c r="Q854" s="234">
        <v>0</v>
      </c>
      <c r="R854" s="235">
        <v>0</v>
      </c>
      <c r="S854" s="97">
        <f>SUM(O854:O854)*M853</f>
        <v>0.1</v>
      </c>
      <c r="T854" s="98">
        <f>SUM(P854:P854)*M853</f>
        <v>0.2</v>
      </c>
      <c r="U854" s="98">
        <f>SUM(Q854:Q854)*M853</f>
        <v>0</v>
      </c>
      <c r="V854" s="98">
        <f>SUM(R854:R854)*M853</f>
        <v>0</v>
      </c>
      <c r="W854" s="160">
        <f t="shared" si="423"/>
        <v>0.2</v>
      </c>
      <c r="X854" s="100"/>
      <c r="Y854" s="101"/>
      <c r="Z854" s="102"/>
      <c r="AA854" s="103"/>
      <c r="AB854" s="104"/>
      <c r="AC854" s="105"/>
      <c r="AD854" s="904"/>
      <c r="AE854" s="107"/>
      <c r="AF854" s="108"/>
      <c r="AG854" s="109"/>
      <c r="AH854" s="109"/>
      <c r="AI854" s="109"/>
      <c r="AJ854" s="859"/>
      <c r="AK854" s="124"/>
      <c r="AP854" s="126"/>
      <c r="AQ854" s="104"/>
      <c r="AS854" s="114" t="str">
        <f t="shared" si="442"/>
        <v>OK</v>
      </c>
    </row>
    <row r="855" spans="1:45" ht="30" customHeight="1" x14ac:dyDescent="0.3">
      <c r="A855" s="891"/>
      <c r="B855" s="848"/>
      <c r="C855" s="849"/>
      <c r="D855" s="850"/>
      <c r="E855" s="886"/>
      <c r="F855" s="887"/>
      <c r="G855" s="853"/>
      <c r="H855" s="874"/>
      <c r="I855" s="855"/>
      <c r="J855" s="855"/>
      <c r="K855" s="855"/>
      <c r="L855" s="860" t="s">
        <v>1003</v>
      </c>
      <c r="M855" s="861">
        <v>0.2</v>
      </c>
      <c r="N855" s="127" t="s">
        <v>46</v>
      </c>
      <c r="O855" s="239">
        <v>0</v>
      </c>
      <c r="P855" s="919">
        <v>0.5</v>
      </c>
      <c r="Q855" s="919">
        <v>0.5</v>
      </c>
      <c r="R855" s="920">
        <v>1</v>
      </c>
      <c r="S855" s="128">
        <f>SUM(O855:O855)*M855</f>
        <v>0</v>
      </c>
      <c r="T855" s="129">
        <f>SUM(P855:P855)*M855</f>
        <v>0.1</v>
      </c>
      <c r="U855" s="129">
        <f>SUM(Q855:Q855)*M855</f>
        <v>0.1</v>
      </c>
      <c r="V855" s="129">
        <f>SUM(R855:R855)*M855</f>
        <v>0.2</v>
      </c>
      <c r="W855" s="186">
        <f t="shared" si="423"/>
        <v>0.2</v>
      </c>
      <c r="X855" s="100"/>
      <c r="Y855" s="101"/>
      <c r="Z855" s="102"/>
      <c r="AA855" s="103"/>
      <c r="AB855" s="104"/>
      <c r="AC855" s="105"/>
      <c r="AD855" s="904"/>
      <c r="AE855" s="76"/>
      <c r="AF855" s="77" t="str">
        <f t="shared" ref="AF855" si="450">+IF(P856&gt;P855,"SUPERADA",IF(T856=T855,"EQUILIBRADA",IF(T856&lt;T855,"PARA MEJORAR")))</f>
        <v>PARA MEJORAR</v>
      </c>
      <c r="AG855" s="109"/>
      <c r="AH855" s="109"/>
      <c r="AI855" s="109"/>
      <c r="AJ855" s="859"/>
      <c r="AK855" s="124"/>
      <c r="AP855" s="126"/>
      <c r="AQ855" s="104"/>
      <c r="AS855" s="80" t="str">
        <f t="shared" si="442"/>
        <v>MAL</v>
      </c>
    </row>
    <row r="856" spans="1:45" ht="30" customHeight="1" thickBot="1" x14ac:dyDescent="0.35">
      <c r="A856" s="891"/>
      <c r="B856" s="848"/>
      <c r="C856" s="862"/>
      <c r="D856" s="863"/>
      <c r="E856" s="907"/>
      <c r="F856" s="908"/>
      <c r="G856" s="864"/>
      <c r="H856" s="879"/>
      <c r="I856" s="866"/>
      <c r="J856" s="866"/>
      <c r="K856" s="866"/>
      <c r="L856" s="867"/>
      <c r="M856" s="868"/>
      <c r="N856" s="137" t="s">
        <v>52</v>
      </c>
      <c r="O856" s="249">
        <v>0.1</v>
      </c>
      <c r="P856" s="250">
        <v>0.45</v>
      </c>
      <c r="Q856" s="250">
        <v>0</v>
      </c>
      <c r="R856" s="251">
        <v>0</v>
      </c>
      <c r="S856" s="141">
        <f>SUM(O856:O856)*M855</f>
        <v>2.0000000000000004E-2</v>
      </c>
      <c r="T856" s="142">
        <f>SUM(P856:P856)*M855</f>
        <v>9.0000000000000011E-2</v>
      </c>
      <c r="U856" s="142">
        <f>SUM(Q856:Q856)*M855</f>
        <v>0</v>
      </c>
      <c r="V856" s="142">
        <f>SUM(R856:R856)*M855</f>
        <v>0</v>
      </c>
      <c r="W856" s="169">
        <f t="shared" si="423"/>
        <v>9.0000000000000011E-2</v>
      </c>
      <c r="X856" s="144"/>
      <c r="Y856" s="145"/>
      <c r="Z856" s="146"/>
      <c r="AA856" s="147"/>
      <c r="AB856" s="148"/>
      <c r="AC856" s="105"/>
      <c r="AD856" s="916"/>
      <c r="AE856" s="107"/>
      <c r="AF856" s="108"/>
      <c r="AG856" s="150"/>
      <c r="AH856" s="150"/>
      <c r="AI856" s="109"/>
      <c r="AJ856" s="859"/>
      <c r="AK856" s="124"/>
      <c r="AP856" s="126"/>
      <c r="AQ856" s="148"/>
      <c r="AS856" s="114" t="str">
        <f t="shared" si="442"/>
        <v>OK</v>
      </c>
    </row>
    <row r="857" spans="1:45" ht="30.75" customHeight="1" x14ac:dyDescent="0.3">
      <c r="A857" s="891"/>
      <c r="B857" s="848"/>
      <c r="C857" s="921">
        <v>65</v>
      </c>
      <c r="D857" s="922" t="s">
        <v>1004</v>
      </c>
      <c r="E857" s="884">
        <v>66</v>
      </c>
      <c r="F857" s="885" t="s">
        <v>1005</v>
      </c>
      <c r="G857" s="839" t="s">
        <v>1006</v>
      </c>
      <c r="H857" s="870">
        <v>118</v>
      </c>
      <c r="I857" s="841" t="s">
        <v>1007</v>
      </c>
      <c r="J857" s="841" t="s">
        <v>1008</v>
      </c>
      <c r="K857" s="871">
        <v>0.48480000000000001</v>
      </c>
      <c r="L857" s="843" t="s">
        <v>1009</v>
      </c>
      <c r="M857" s="844">
        <v>0.5</v>
      </c>
      <c r="N857" s="62" t="s">
        <v>46</v>
      </c>
      <c r="O857" s="63">
        <v>0.25</v>
      </c>
      <c r="P857" s="64">
        <v>0.75</v>
      </c>
      <c r="Q857" s="64">
        <v>1</v>
      </c>
      <c r="R857" s="65">
        <v>1</v>
      </c>
      <c r="S857" s="128">
        <f>SUM(O857:O857)*M857</f>
        <v>0.125</v>
      </c>
      <c r="T857" s="129">
        <f>SUM(P857:P857)*M857</f>
        <v>0.375</v>
      </c>
      <c r="U857" s="129">
        <f>SUM(Q857:Q857)*M857</f>
        <v>0.5</v>
      </c>
      <c r="V857" s="129">
        <f>SUM(R857:R857)*M857</f>
        <v>0.5</v>
      </c>
      <c r="W857" s="186">
        <f>MAX(S857:V857)</f>
        <v>0.5</v>
      </c>
      <c r="X857" s="69">
        <f>+S858+S860</f>
        <v>0.1</v>
      </c>
      <c r="Y857" s="70">
        <f>+T858+T860</f>
        <v>0.27500000000000002</v>
      </c>
      <c r="Z857" s="71">
        <f>+U858+U860</f>
        <v>0</v>
      </c>
      <c r="AA857" s="72">
        <f>+V858+V860</f>
        <v>0</v>
      </c>
      <c r="AB857" s="73">
        <f>+AA858+AA860</f>
        <v>0</v>
      </c>
      <c r="AC857" s="105"/>
      <c r="AD857" s="903" t="s">
        <v>1010</v>
      </c>
      <c r="AE857" s="76"/>
      <c r="AF857" s="77" t="str">
        <f t="shared" ref="AF857" si="451">+IF(P858&gt;P857,"SUPERADA",IF(T858=T857,"EQUILIBRADA",IF(T858&lt;T857,"PARA MEJORAR")))</f>
        <v>PARA MEJORAR</v>
      </c>
      <c r="AG857" s="77" t="str">
        <f>IF(COUNTIF(AF857:AF860,"PARA MEJORAR")&gt;=1,"PARA MEJORAR","BIEN")</f>
        <v>PARA MEJORAR</v>
      </c>
      <c r="AH857" s="77" t="str">
        <f>IF(COUNTIF(AG857:AG860,"PARA MEJORAR")&gt;=1,"PARA MEJORAR","BIEN")</f>
        <v>PARA MEJORAR</v>
      </c>
      <c r="AI857" s="109"/>
      <c r="AJ857" s="859"/>
      <c r="AK857" s="111"/>
      <c r="AL857" s="112"/>
      <c r="AM857" s="112"/>
      <c r="AN857" s="112"/>
      <c r="AO857" s="112"/>
      <c r="AP857" s="113"/>
      <c r="AQ857" s="73"/>
      <c r="AS857" s="80" t="str">
        <f t="shared" si="442"/>
        <v>MAL</v>
      </c>
    </row>
    <row r="858" spans="1:45" ht="30" customHeight="1" thickBot="1" x14ac:dyDescent="0.35">
      <c r="A858" s="891"/>
      <c r="B858" s="848"/>
      <c r="C858" s="923"/>
      <c r="D858" s="924"/>
      <c r="E858" s="886"/>
      <c r="F858" s="887"/>
      <c r="G858" s="853"/>
      <c r="H858" s="874"/>
      <c r="I858" s="855"/>
      <c r="J858" s="855"/>
      <c r="K858" s="855"/>
      <c r="L858" s="856"/>
      <c r="M858" s="857"/>
      <c r="N858" s="93" t="s">
        <v>52</v>
      </c>
      <c r="O858" s="94">
        <v>0.2</v>
      </c>
      <c r="P858" s="95">
        <v>0.3</v>
      </c>
      <c r="Q858" s="95">
        <v>0</v>
      </c>
      <c r="R858" s="96">
        <v>0</v>
      </c>
      <c r="S858" s="97">
        <f>SUM(O858:O858)*M857</f>
        <v>0.1</v>
      </c>
      <c r="T858" s="98">
        <f>SUM(P858:P858)*M857</f>
        <v>0.15</v>
      </c>
      <c r="U858" s="98">
        <f>SUM(Q858:Q858)*M857</f>
        <v>0</v>
      </c>
      <c r="V858" s="98">
        <f>SUM(R858:R858)*M857</f>
        <v>0</v>
      </c>
      <c r="W858" s="160">
        <f>MAX(S858:V858)</f>
        <v>0.15</v>
      </c>
      <c r="X858" s="100"/>
      <c r="Y858" s="101"/>
      <c r="Z858" s="102"/>
      <c r="AA858" s="103"/>
      <c r="AB858" s="104"/>
      <c r="AC858" s="105"/>
      <c r="AD858" s="904"/>
      <c r="AE858" s="107"/>
      <c r="AF858" s="108"/>
      <c r="AG858" s="109"/>
      <c r="AH858" s="109"/>
      <c r="AI858" s="109"/>
      <c r="AJ858" s="859"/>
      <c r="AK858" s="124"/>
      <c r="AP858" s="126"/>
      <c r="AQ858" s="104"/>
      <c r="AS858" s="114" t="str">
        <f t="shared" si="442"/>
        <v>OK</v>
      </c>
    </row>
    <row r="859" spans="1:45" ht="30" customHeight="1" x14ac:dyDescent="0.3">
      <c r="A859" s="891"/>
      <c r="B859" s="848"/>
      <c r="C859" s="923"/>
      <c r="D859" s="924"/>
      <c r="E859" s="886"/>
      <c r="F859" s="887"/>
      <c r="G859" s="853"/>
      <c r="H859" s="874"/>
      <c r="I859" s="855"/>
      <c r="J859" s="855"/>
      <c r="K859" s="855"/>
      <c r="L859" s="860" t="s">
        <v>1011</v>
      </c>
      <c r="M859" s="861">
        <v>0.5</v>
      </c>
      <c r="N859" s="127" t="s">
        <v>46</v>
      </c>
      <c r="O859" s="208">
        <v>0</v>
      </c>
      <c r="P859" s="184">
        <v>0</v>
      </c>
      <c r="Q859" s="184">
        <v>0.5</v>
      </c>
      <c r="R859" s="185">
        <v>1</v>
      </c>
      <c r="S859" s="128">
        <f>SUM(O859:O859)*M859</f>
        <v>0</v>
      </c>
      <c r="T859" s="129">
        <f>SUM(P859:P859)*M859</f>
        <v>0</v>
      </c>
      <c r="U859" s="129">
        <f>SUM(Q859:Q859)*M859</f>
        <v>0.25</v>
      </c>
      <c r="V859" s="129">
        <f>SUM(R859:R859)*M859</f>
        <v>0.5</v>
      </c>
      <c r="W859" s="186">
        <f>MAX(S859:V859)</f>
        <v>0.5</v>
      </c>
      <c r="X859" s="100"/>
      <c r="Y859" s="101"/>
      <c r="Z859" s="102"/>
      <c r="AA859" s="103"/>
      <c r="AB859" s="104"/>
      <c r="AC859" s="105"/>
      <c r="AD859" s="904"/>
      <c r="AE859" s="76"/>
      <c r="AF859" s="77" t="str">
        <f t="shared" ref="AF859" si="452">+IF(P860&gt;P859,"SUPERADA",IF(T860=T859,"EQUILIBRADA",IF(T860&lt;T859,"PARA MEJORAR")))</f>
        <v>SUPERADA</v>
      </c>
      <c r="AG859" s="109"/>
      <c r="AH859" s="109"/>
      <c r="AI859" s="109"/>
      <c r="AJ859" s="859"/>
      <c r="AK859" s="124"/>
      <c r="AP859" s="126"/>
      <c r="AQ859" s="104"/>
      <c r="AS859" s="80" t="str">
        <f t="shared" si="442"/>
        <v>MAL</v>
      </c>
    </row>
    <row r="860" spans="1:45" ht="30" customHeight="1" thickBot="1" x14ac:dyDescent="0.35">
      <c r="A860" s="891"/>
      <c r="B860" s="848"/>
      <c r="C860" s="925"/>
      <c r="D860" s="926"/>
      <c r="E860" s="907"/>
      <c r="F860" s="908"/>
      <c r="G860" s="864"/>
      <c r="H860" s="879"/>
      <c r="I860" s="866"/>
      <c r="J860" s="866"/>
      <c r="K860" s="866"/>
      <c r="L860" s="867"/>
      <c r="M860" s="868"/>
      <c r="N860" s="137" t="s">
        <v>52</v>
      </c>
      <c r="O860" s="138">
        <v>0</v>
      </c>
      <c r="P860" s="139">
        <v>0.25</v>
      </c>
      <c r="Q860" s="139">
        <v>0</v>
      </c>
      <c r="R860" s="140">
        <v>0</v>
      </c>
      <c r="S860" s="141">
        <f>SUM(O860:O860)*M859</f>
        <v>0</v>
      </c>
      <c r="T860" s="142">
        <f>SUM(P860:P860)*M859</f>
        <v>0.125</v>
      </c>
      <c r="U860" s="142">
        <f>SUM(Q860:Q860)*M859</f>
        <v>0</v>
      </c>
      <c r="V860" s="142">
        <f>SUM(R860:R860)*M859</f>
        <v>0</v>
      </c>
      <c r="W860" s="169">
        <f>MAX(S860:V860)</f>
        <v>0.125</v>
      </c>
      <c r="X860" s="144"/>
      <c r="Y860" s="145"/>
      <c r="Z860" s="146"/>
      <c r="AA860" s="147"/>
      <c r="AB860" s="148"/>
      <c r="AC860" s="105"/>
      <c r="AD860" s="916"/>
      <c r="AE860" s="107"/>
      <c r="AF860" s="108"/>
      <c r="AG860" s="150"/>
      <c r="AH860" s="150"/>
      <c r="AI860" s="109"/>
      <c r="AJ860" s="859"/>
      <c r="AK860" s="124"/>
      <c r="AP860" s="126"/>
      <c r="AQ860" s="148"/>
      <c r="AS860" s="114" t="str">
        <f t="shared" si="442"/>
        <v>OK</v>
      </c>
    </row>
    <row r="861" spans="1:45" ht="27.75" customHeight="1" x14ac:dyDescent="0.3">
      <c r="A861" s="891"/>
      <c r="B861" s="848"/>
      <c r="C861" s="835">
        <v>66</v>
      </c>
      <c r="D861" s="836" t="s">
        <v>1012</v>
      </c>
      <c r="E861" s="884">
        <v>67</v>
      </c>
      <c r="F861" s="885" t="s">
        <v>1013</v>
      </c>
      <c r="G861" s="839" t="s">
        <v>1014</v>
      </c>
      <c r="H861" s="870">
        <v>119</v>
      </c>
      <c r="I861" s="841" t="s">
        <v>1015</v>
      </c>
      <c r="J861" s="841" t="s">
        <v>1016</v>
      </c>
      <c r="K861" s="842" t="s">
        <v>1017</v>
      </c>
      <c r="L861" s="843" t="s">
        <v>1018</v>
      </c>
      <c r="M861" s="844">
        <v>0.4</v>
      </c>
      <c r="N861" s="62" t="s">
        <v>46</v>
      </c>
      <c r="O861" s="119">
        <v>0.25</v>
      </c>
      <c r="P861" s="119">
        <v>0.75</v>
      </c>
      <c r="Q861" s="119">
        <v>1</v>
      </c>
      <c r="R861" s="120">
        <v>1</v>
      </c>
      <c r="S861" s="128">
        <f>SUM(O861:O861)*M861</f>
        <v>0.1</v>
      </c>
      <c r="T861" s="129">
        <f>SUM(P861:P861)*M861</f>
        <v>0.30000000000000004</v>
      </c>
      <c r="U861" s="129">
        <f>SUM(Q861:Q861)*M861</f>
        <v>0.4</v>
      </c>
      <c r="V861" s="129">
        <f>SUM(R861:R861)*M861</f>
        <v>0.4</v>
      </c>
      <c r="W861" s="186">
        <f t="shared" si="423"/>
        <v>0.4</v>
      </c>
      <c r="X861" s="69">
        <f>+S862+S864+S866</f>
        <v>0.2</v>
      </c>
      <c r="Y861" s="70">
        <f>+T862+T864+T866</f>
        <v>0.44</v>
      </c>
      <c r="Z861" s="71">
        <f>+U862+U864+U866</f>
        <v>0</v>
      </c>
      <c r="AA861" s="72">
        <f>+V862+V864+V866</f>
        <v>0</v>
      </c>
      <c r="AB861" s="73">
        <f>+AA862+AA864+AA866</f>
        <v>0</v>
      </c>
      <c r="AC861" s="105"/>
      <c r="AD861" s="903" t="s">
        <v>1010</v>
      </c>
      <c r="AE861" s="76"/>
      <c r="AF861" s="77" t="str">
        <f t="shared" ref="AF861" si="453">+IF(P862&gt;P861,"SUPERADA",IF(T862=T861,"EQUILIBRADA",IF(T862&lt;T861,"PARA MEJORAR")))</f>
        <v>PARA MEJORAR</v>
      </c>
      <c r="AG861" s="77" t="str">
        <f>IF(COUNTIF(AF861:AF866,"PARA MEJORAR")&gt;=1,"PARA MEJORAR","BIEN")</f>
        <v>PARA MEJORAR</v>
      </c>
      <c r="AH861" s="77" t="str">
        <f>IF(COUNTIF(AG861:AG866,"PARA MEJORAR")&gt;=1,"PARA MEJORAR","BIEN")</f>
        <v>PARA MEJORAR</v>
      </c>
      <c r="AI861" s="109"/>
      <c r="AJ861" s="859"/>
      <c r="AK861" s="111"/>
      <c r="AL861" s="112"/>
      <c r="AM861" s="112"/>
      <c r="AN861" s="112"/>
      <c r="AO861" s="112"/>
      <c r="AP861" s="113"/>
      <c r="AQ861" s="73"/>
      <c r="AS861" s="80" t="str">
        <f t="shared" si="442"/>
        <v>MAL</v>
      </c>
    </row>
    <row r="862" spans="1:45" ht="30" customHeight="1" thickBot="1" x14ac:dyDescent="0.35">
      <c r="A862" s="891"/>
      <c r="B862" s="848"/>
      <c r="C862" s="849"/>
      <c r="D862" s="850"/>
      <c r="E862" s="886"/>
      <c r="F862" s="887"/>
      <c r="G862" s="853"/>
      <c r="H862" s="874"/>
      <c r="I862" s="855"/>
      <c r="J862" s="855"/>
      <c r="K862" s="855"/>
      <c r="L862" s="856"/>
      <c r="M862" s="857"/>
      <c r="N862" s="93" t="s">
        <v>52</v>
      </c>
      <c r="O862" s="95">
        <v>0.25</v>
      </c>
      <c r="P862" s="95">
        <v>0.6</v>
      </c>
      <c r="Q862" s="95">
        <v>0</v>
      </c>
      <c r="R862" s="96">
        <v>0</v>
      </c>
      <c r="S862" s="97">
        <f>SUM(O862:O862)*M861</f>
        <v>0.1</v>
      </c>
      <c r="T862" s="98">
        <f>SUM(P862:P862)*M861</f>
        <v>0.24</v>
      </c>
      <c r="U862" s="98">
        <f>SUM(Q862:Q862)*M861</f>
        <v>0</v>
      </c>
      <c r="V862" s="98">
        <f>SUM(R862:R862)*M861</f>
        <v>0</v>
      </c>
      <c r="W862" s="160">
        <f t="shared" si="423"/>
        <v>0.24</v>
      </c>
      <c r="X862" s="100"/>
      <c r="Y862" s="101"/>
      <c r="Z862" s="102"/>
      <c r="AA862" s="103"/>
      <c r="AB862" s="104"/>
      <c r="AC862" s="105"/>
      <c r="AD862" s="904"/>
      <c r="AE862" s="107"/>
      <c r="AF862" s="108"/>
      <c r="AG862" s="109"/>
      <c r="AH862" s="109"/>
      <c r="AI862" s="109"/>
      <c r="AJ862" s="859"/>
      <c r="AK862" s="124"/>
      <c r="AP862" s="126"/>
      <c r="AQ862" s="104"/>
      <c r="AS862" s="114" t="str">
        <f t="shared" si="442"/>
        <v>OK</v>
      </c>
    </row>
    <row r="863" spans="1:45" ht="30" customHeight="1" x14ac:dyDescent="0.3">
      <c r="A863" s="891"/>
      <c r="B863" s="848"/>
      <c r="C863" s="849"/>
      <c r="D863" s="850"/>
      <c r="E863" s="886"/>
      <c r="F863" s="887"/>
      <c r="G863" s="853"/>
      <c r="H863" s="874"/>
      <c r="I863" s="855"/>
      <c r="J863" s="855"/>
      <c r="K863" s="855"/>
      <c r="L863" s="860" t="s">
        <v>1019</v>
      </c>
      <c r="M863" s="861">
        <v>0.4</v>
      </c>
      <c r="N863" s="127" t="s">
        <v>46</v>
      </c>
      <c r="O863" s="184">
        <v>0.25</v>
      </c>
      <c r="P863" s="184">
        <v>0.5</v>
      </c>
      <c r="Q863" s="184">
        <v>1</v>
      </c>
      <c r="R863" s="185">
        <v>1</v>
      </c>
      <c r="S863" s="128">
        <f>SUM(O863:O863)*M863</f>
        <v>0.1</v>
      </c>
      <c r="T863" s="129">
        <f>SUM(P863:P863)*M863</f>
        <v>0.2</v>
      </c>
      <c r="U863" s="129">
        <f>SUM(Q863:Q863)*M863</f>
        <v>0.4</v>
      </c>
      <c r="V863" s="129">
        <f>SUM(R863:R863)*M863</f>
        <v>0.4</v>
      </c>
      <c r="W863" s="186">
        <f t="shared" si="423"/>
        <v>0.4</v>
      </c>
      <c r="X863" s="100"/>
      <c r="Y863" s="101"/>
      <c r="Z863" s="102"/>
      <c r="AA863" s="103"/>
      <c r="AB863" s="104"/>
      <c r="AC863" s="105"/>
      <c r="AD863" s="904"/>
      <c r="AE863" s="76"/>
      <c r="AF863" s="77" t="str">
        <f t="shared" ref="AF863" si="454">+IF(P864&gt;P863,"SUPERADA",IF(T864=T863,"EQUILIBRADA",IF(T864&lt;T863,"PARA MEJORAR")))</f>
        <v>EQUILIBRADA</v>
      </c>
      <c r="AG863" s="109"/>
      <c r="AH863" s="109"/>
      <c r="AI863" s="109"/>
      <c r="AJ863" s="859"/>
      <c r="AK863" s="124"/>
      <c r="AP863" s="126"/>
      <c r="AQ863" s="104"/>
      <c r="AS863" s="80" t="str">
        <f t="shared" si="442"/>
        <v>MAL</v>
      </c>
    </row>
    <row r="864" spans="1:45" ht="30" customHeight="1" thickBot="1" x14ac:dyDescent="0.35">
      <c r="A864" s="891"/>
      <c r="B864" s="848"/>
      <c r="C864" s="849"/>
      <c r="D864" s="850"/>
      <c r="E864" s="886"/>
      <c r="F864" s="887"/>
      <c r="G864" s="853"/>
      <c r="H864" s="874"/>
      <c r="I864" s="855"/>
      <c r="J864" s="855"/>
      <c r="K864" s="855"/>
      <c r="L864" s="856"/>
      <c r="M864" s="857"/>
      <c r="N864" s="93" t="s">
        <v>52</v>
      </c>
      <c r="O864" s="95">
        <v>0.25</v>
      </c>
      <c r="P864" s="95">
        <v>0.5</v>
      </c>
      <c r="Q864" s="95">
        <v>0</v>
      </c>
      <c r="R864" s="96">
        <v>0</v>
      </c>
      <c r="S864" s="97">
        <f>SUM(O864:O864)*M863</f>
        <v>0.1</v>
      </c>
      <c r="T864" s="98">
        <f>SUM(P864:P864)*M863</f>
        <v>0.2</v>
      </c>
      <c r="U864" s="98">
        <f>SUM(Q864:Q864)*M863</f>
        <v>0</v>
      </c>
      <c r="V864" s="98">
        <f>SUM(R864:R864)*M863</f>
        <v>0</v>
      </c>
      <c r="W864" s="160">
        <f t="shared" si="423"/>
        <v>0.2</v>
      </c>
      <c r="X864" s="100"/>
      <c r="Y864" s="101"/>
      <c r="Z864" s="102"/>
      <c r="AA864" s="103"/>
      <c r="AB864" s="104"/>
      <c r="AC864" s="105"/>
      <c r="AD864" s="904"/>
      <c r="AE864" s="107"/>
      <c r="AF864" s="108"/>
      <c r="AG864" s="109"/>
      <c r="AH864" s="109"/>
      <c r="AI864" s="109"/>
      <c r="AJ864" s="859"/>
      <c r="AK864" s="124"/>
      <c r="AP864" s="126"/>
      <c r="AQ864" s="104"/>
      <c r="AS864" s="114" t="str">
        <f t="shared" si="442"/>
        <v>OK</v>
      </c>
    </row>
    <row r="865" spans="1:45" ht="30" customHeight="1" x14ac:dyDescent="0.3">
      <c r="A865" s="891"/>
      <c r="B865" s="848"/>
      <c r="C865" s="849"/>
      <c r="D865" s="850"/>
      <c r="E865" s="886"/>
      <c r="F865" s="887"/>
      <c r="G865" s="853"/>
      <c r="H865" s="874"/>
      <c r="I865" s="855"/>
      <c r="J865" s="855"/>
      <c r="K865" s="855"/>
      <c r="L865" s="860" t="s">
        <v>1020</v>
      </c>
      <c r="M865" s="861">
        <v>0.2</v>
      </c>
      <c r="N865" s="127" t="s">
        <v>46</v>
      </c>
      <c r="O865" s="184">
        <v>0</v>
      </c>
      <c r="P865" s="184">
        <v>0</v>
      </c>
      <c r="Q865" s="184">
        <v>0.5</v>
      </c>
      <c r="R865" s="185">
        <v>1</v>
      </c>
      <c r="S865" s="128">
        <f>SUM(O865:O865)*M865</f>
        <v>0</v>
      </c>
      <c r="T865" s="129">
        <f>SUM(P865:P865)*M865</f>
        <v>0</v>
      </c>
      <c r="U865" s="129">
        <f>SUM(Q865:Q865)*M865</f>
        <v>0.1</v>
      </c>
      <c r="V865" s="129">
        <f>SUM(R865:R865)*M865</f>
        <v>0.2</v>
      </c>
      <c r="W865" s="186">
        <f t="shared" si="423"/>
        <v>0.2</v>
      </c>
      <c r="X865" s="100"/>
      <c r="Y865" s="101"/>
      <c r="Z865" s="102"/>
      <c r="AA865" s="103"/>
      <c r="AB865" s="104"/>
      <c r="AC865" s="105"/>
      <c r="AD865" s="904"/>
      <c r="AE865" s="76"/>
      <c r="AF865" s="77" t="str">
        <f t="shared" ref="AF865" si="455">+IF(P866&gt;P865,"SUPERADA",IF(T866=T865,"EQUILIBRADA",IF(T866&lt;T865,"PARA MEJORAR")))</f>
        <v>EQUILIBRADA</v>
      </c>
      <c r="AG865" s="109"/>
      <c r="AH865" s="109"/>
      <c r="AI865" s="109"/>
      <c r="AJ865" s="859"/>
      <c r="AK865" s="124"/>
      <c r="AP865" s="126"/>
      <c r="AQ865" s="104"/>
      <c r="AS865" s="80" t="str">
        <f t="shared" si="442"/>
        <v>MAL</v>
      </c>
    </row>
    <row r="866" spans="1:45" ht="30" customHeight="1" thickBot="1" x14ac:dyDescent="0.35">
      <c r="A866" s="891"/>
      <c r="B866" s="848"/>
      <c r="C866" s="862"/>
      <c r="D866" s="863"/>
      <c r="E866" s="907"/>
      <c r="F866" s="908"/>
      <c r="G866" s="864"/>
      <c r="H866" s="879"/>
      <c r="I866" s="866"/>
      <c r="J866" s="866"/>
      <c r="K866" s="866"/>
      <c r="L866" s="867"/>
      <c r="M866" s="868"/>
      <c r="N866" s="137" t="s">
        <v>52</v>
      </c>
      <c r="O866" s="212">
        <v>0</v>
      </c>
      <c r="P866" s="212">
        <v>0</v>
      </c>
      <c r="Q866" s="212">
        <v>0</v>
      </c>
      <c r="R866" s="213">
        <v>0</v>
      </c>
      <c r="S866" s="141">
        <f>SUM(O866:O866)*M865</f>
        <v>0</v>
      </c>
      <c r="T866" s="142">
        <f>SUM(P866:P866)*M865</f>
        <v>0</v>
      </c>
      <c r="U866" s="142">
        <f>SUM(Q866:Q866)*M865</f>
        <v>0</v>
      </c>
      <c r="V866" s="142">
        <f>SUM(R866:R866)*M865</f>
        <v>0</v>
      </c>
      <c r="W866" s="169">
        <f t="shared" si="423"/>
        <v>0</v>
      </c>
      <c r="X866" s="144"/>
      <c r="Y866" s="145"/>
      <c r="Z866" s="146"/>
      <c r="AA866" s="147"/>
      <c r="AB866" s="148"/>
      <c r="AC866" s="105"/>
      <c r="AD866" s="916"/>
      <c r="AE866" s="107"/>
      <c r="AF866" s="108"/>
      <c r="AG866" s="150"/>
      <c r="AH866" s="150"/>
      <c r="AI866" s="109"/>
      <c r="AJ866" s="859"/>
      <c r="AK866" s="124"/>
      <c r="AP866" s="126"/>
      <c r="AQ866" s="148"/>
      <c r="AS866" s="114" t="str">
        <f t="shared" si="442"/>
        <v>OK</v>
      </c>
    </row>
    <row r="867" spans="1:45" ht="30" customHeight="1" x14ac:dyDescent="0.3">
      <c r="A867" s="891"/>
      <c r="B867" s="848"/>
      <c r="C867" s="835">
        <v>67</v>
      </c>
      <c r="D867" s="836" t="s">
        <v>1021</v>
      </c>
      <c r="E867" s="884">
        <v>68</v>
      </c>
      <c r="F867" s="885" t="s">
        <v>1022</v>
      </c>
      <c r="G867" s="839" t="s">
        <v>1023</v>
      </c>
      <c r="H867" s="870">
        <v>120</v>
      </c>
      <c r="I867" s="841" t="s">
        <v>1024</v>
      </c>
      <c r="J867" s="841" t="s">
        <v>1025</v>
      </c>
      <c r="K867" s="842">
        <v>0.5</v>
      </c>
      <c r="L867" s="843" t="s">
        <v>1026</v>
      </c>
      <c r="M867" s="844">
        <v>0.2</v>
      </c>
      <c r="N867" s="62" t="s">
        <v>46</v>
      </c>
      <c r="O867" s="63">
        <v>1</v>
      </c>
      <c r="P867" s="64">
        <v>1</v>
      </c>
      <c r="Q867" s="64">
        <v>1</v>
      </c>
      <c r="R867" s="65">
        <v>1</v>
      </c>
      <c r="S867" s="66">
        <f>SUM(O867:O867)*M867</f>
        <v>0.2</v>
      </c>
      <c r="T867" s="67">
        <f>SUM(P867:P867)*M867</f>
        <v>0.2</v>
      </c>
      <c r="U867" s="67">
        <f>SUM(Q867:Q867)*M867</f>
        <v>0.2</v>
      </c>
      <c r="V867" s="67">
        <f>SUM(R867:R867)*M867</f>
        <v>0.2</v>
      </c>
      <c r="W867" s="155">
        <f t="shared" si="423"/>
        <v>0.2</v>
      </c>
      <c r="X867" s="69">
        <f>+S868+S870+S872+S874+S876</f>
        <v>0.25</v>
      </c>
      <c r="Y867" s="70">
        <f>+T868+T870+T872+T874+T876</f>
        <v>0.59200000000000008</v>
      </c>
      <c r="Z867" s="71">
        <f>+U868+U870+U872+U874+U876</f>
        <v>0</v>
      </c>
      <c r="AA867" s="72">
        <f>+V868+V870+V872+V874+V876</f>
        <v>0</v>
      </c>
      <c r="AB867" s="73">
        <f>+AA868+AA870+AA872+AA874+AA876</f>
        <v>0</v>
      </c>
      <c r="AC867" s="105"/>
      <c r="AD867" s="903" t="s">
        <v>1027</v>
      </c>
      <c r="AE867" s="76"/>
      <c r="AF867" s="77" t="str">
        <f t="shared" ref="AF867" si="456">+IF(P868&gt;P867,"SUPERADA",IF(T868=T867,"EQUILIBRADA",IF(T868&lt;T867,"PARA MEJORAR")))</f>
        <v>EQUILIBRADA</v>
      </c>
      <c r="AG867" s="77" t="str">
        <f>IF(COUNTIF(AF867:AF876,"PARA MEJORAR")&gt;=1,"PARA MEJORAR","BIEN")</f>
        <v>BIEN</v>
      </c>
      <c r="AH867" s="77" t="str">
        <f>IF(COUNTIF(AG867:AG876,"PARA MEJORAR")&gt;=1,"PARA MEJORAR","BIEN")</f>
        <v>BIEN</v>
      </c>
      <c r="AI867" s="109"/>
      <c r="AJ867" s="859"/>
      <c r="AK867" s="111"/>
      <c r="AL867" s="112"/>
      <c r="AM867" s="112"/>
      <c r="AN867" s="112"/>
      <c r="AO867" s="112"/>
      <c r="AP867" s="113"/>
      <c r="AQ867" s="73"/>
      <c r="AS867" s="80" t="str">
        <f t="shared" si="442"/>
        <v>OK</v>
      </c>
    </row>
    <row r="868" spans="1:45" ht="30" customHeight="1" thickBot="1" x14ac:dyDescent="0.35">
      <c r="A868" s="891"/>
      <c r="B868" s="848"/>
      <c r="C868" s="849"/>
      <c r="D868" s="850"/>
      <c r="E868" s="886"/>
      <c r="F868" s="887"/>
      <c r="G868" s="853"/>
      <c r="H868" s="874"/>
      <c r="I868" s="855"/>
      <c r="J868" s="855"/>
      <c r="K868" s="855"/>
      <c r="L868" s="856"/>
      <c r="M868" s="857"/>
      <c r="N868" s="93" t="s">
        <v>52</v>
      </c>
      <c r="O868" s="94">
        <v>1</v>
      </c>
      <c r="P868" s="95">
        <v>1</v>
      </c>
      <c r="Q868" s="95">
        <v>0</v>
      </c>
      <c r="R868" s="96">
        <v>0</v>
      </c>
      <c r="S868" s="97">
        <f>SUM(O868:O868)*M867</f>
        <v>0.2</v>
      </c>
      <c r="T868" s="98">
        <f>SUM(P868:P868)*M867</f>
        <v>0.2</v>
      </c>
      <c r="U868" s="98">
        <f>SUM(Q868:Q868)*M867</f>
        <v>0</v>
      </c>
      <c r="V868" s="98">
        <f>SUM(R868:R868)*M867</f>
        <v>0</v>
      </c>
      <c r="W868" s="160">
        <f t="shared" si="423"/>
        <v>0.2</v>
      </c>
      <c r="X868" s="100"/>
      <c r="Y868" s="101"/>
      <c r="Z868" s="102"/>
      <c r="AA868" s="103"/>
      <c r="AB868" s="104"/>
      <c r="AC868" s="105"/>
      <c r="AD868" s="904"/>
      <c r="AE868" s="107"/>
      <c r="AF868" s="108"/>
      <c r="AG868" s="109"/>
      <c r="AH868" s="109"/>
      <c r="AI868" s="109"/>
      <c r="AJ868" s="859"/>
      <c r="AK868" s="124"/>
      <c r="AP868" s="126"/>
      <c r="AQ868" s="104"/>
      <c r="AS868" s="114" t="str">
        <f t="shared" si="442"/>
        <v>OK</v>
      </c>
    </row>
    <row r="869" spans="1:45" ht="30.75" customHeight="1" x14ac:dyDescent="0.3">
      <c r="A869" s="891"/>
      <c r="B869" s="848"/>
      <c r="C869" s="849"/>
      <c r="D869" s="850"/>
      <c r="E869" s="886"/>
      <c r="F869" s="887"/>
      <c r="G869" s="853"/>
      <c r="H869" s="874"/>
      <c r="I869" s="855"/>
      <c r="J869" s="855"/>
      <c r="K869" s="855"/>
      <c r="L869" s="860" t="s">
        <v>1028</v>
      </c>
      <c r="M869" s="861">
        <v>0.2</v>
      </c>
      <c r="N869" s="127" t="s">
        <v>46</v>
      </c>
      <c r="O869" s="208">
        <v>0</v>
      </c>
      <c r="P869" s="184">
        <v>0.33</v>
      </c>
      <c r="Q869" s="184">
        <v>0.66</v>
      </c>
      <c r="R869" s="185">
        <v>1</v>
      </c>
      <c r="S869" s="128">
        <f>SUM(O869:O869)*M869</f>
        <v>0</v>
      </c>
      <c r="T869" s="129">
        <f>SUM(P869:P869)*M869</f>
        <v>6.6000000000000003E-2</v>
      </c>
      <c r="U869" s="129">
        <f>SUM(Q869:Q869)*M869</f>
        <v>0.13200000000000001</v>
      </c>
      <c r="V869" s="129">
        <f>SUM(R869:R869)*M869</f>
        <v>0.2</v>
      </c>
      <c r="W869" s="186">
        <f t="shared" si="423"/>
        <v>0.2</v>
      </c>
      <c r="X869" s="100"/>
      <c r="Y869" s="101"/>
      <c r="Z869" s="102"/>
      <c r="AA869" s="103"/>
      <c r="AB869" s="104"/>
      <c r="AC869" s="105"/>
      <c r="AD869" s="904"/>
      <c r="AE869" s="76"/>
      <c r="AF869" s="77" t="str">
        <f t="shared" ref="AF869" si="457">+IF(P870&gt;P869,"SUPERADA",IF(T870=T869,"EQUILIBRADA",IF(T870&lt;T869,"PARA MEJORAR")))</f>
        <v>SUPERADA</v>
      </c>
      <c r="AG869" s="109"/>
      <c r="AH869" s="109"/>
      <c r="AI869" s="109"/>
      <c r="AJ869" s="859"/>
      <c r="AK869" s="124"/>
      <c r="AP869" s="126"/>
      <c r="AQ869" s="104"/>
      <c r="AS869" s="80" t="str">
        <f t="shared" si="442"/>
        <v>MAL</v>
      </c>
    </row>
    <row r="870" spans="1:45" ht="30.75" customHeight="1" thickBot="1" x14ac:dyDescent="0.35">
      <c r="A870" s="891"/>
      <c r="B870" s="848"/>
      <c r="C870" s="849"/>
      <c r="D870" s="850"/>
      <c r="E870" s="886"/>
      <c r="F870" s="887"/>
      <c r="G870" s="853"/>
      <c r="H870" s="874"/>
      <c r="I870" s="855"/>
      <c r="J870" s="855"/>
      <c r="K870" s="855"/>
      <c r="L870" s="856"/>
      <c r="M870" s="857"/>
      <c r="N870" s="93" t="s">
        <v>52</v>
      </c>
      <c r="O870" s="94">
        <v>0</v>
      </c>
      <c r="P870" s="95">
        <v>0.8</v>
      </c>
      <c r="Q870" s="95">
        <v>0</v>
      </c>
      <c r="R870" s="96">
        <v>0</v>
      </c>
      <c r="S870" s="97">
        <f>SUM(O870:O870)*M869</f>
        <v>0</v>
      </c>
      <c r="T870" s="98">
        <f>SUM(P870:P870)*M869</f>
        <v>0.16000000000000003</v>
      </c>
      <c r="U870" s="98">
        <f>SUM(Q870:Q870)*M869</f>
        <v>0</v>
      </c>
      <c r="V870" s="98">
        <f>SUM(R870:R870)*M869</f>
        <v>0</v>
      </c>
      <c r="W870" s="160">
        <f t="shared" si="423"/>
        <v>0.16000000000000003</v>
      </c>
      <c r="X870" s="100"/>
      <c r="Y870" s="101"/>
      <c r="Z870" s="102"/>
      <c r="AA870" s="103"/>
      <c r="AB870" s="104"/>
      <c r="AC870" s="105"/>
      <c r="AD870" s="904"/>
      <c r="AE870" s="107"/>
      <c r="AF870" s="108"/>
      <c r="AG870" s="109"/>
      <c r="AH870" s="109"/>
      <c r="AI870" s="109"/>
      <c r="AJ870" s="859"/>
      <c r="AK870" s="124"/>
      <c r="AP870" s="126"/>
      <c r="AQ870" s="104"/>
      <c r="AS870" s="114" t="str">
        <f t="shared" si="442"/>
        <v>OK</v>
      </c>
    </row>
    <row r="871" spans="1:45" ht="30" customHeight="1" x14ac:dyDescent="0.3">
      <c r="A871" s="891"/>
      <c r="B871" s="848"/>
      <c r="C871" s="849"/>
      <c r="D871" s="850"/>
      <c r="E871" s="886"/>
      <c r="F871" s="887"/>
      <c r="G871" s="853"/>
      <c r="H871" s="874"/>
      <c r="I871" s="855"/>
      <c r="J871" s="855"/>
      <c r="K871" s="855"/>
      <c r="L871" s="860" t="s">
        <v>1029</v>
      </c>
      <c r="M871" s="861">
        <v>0.2</v>
      </c>
      <c r="N871" s="127" t="s">
        <v>46</v>
      </c>
      <c r="O871" s="208">
        <v>0</v>
      </c>
      <c r="P871" s="184">
        <v>0.33</v>
      </c>
      <c r="Q871" s="184">
        <v>0.66</v>
      </c>
      <c r="R871" s="185">
        <v>1</v>
      </c>
      <c r="S871" s="128">
        <f>SUM(O871:O871)*M871</f>
        <v>0</v>
      </c>
      <c r="T871" s="129">
        <f>SUM(P871:P871)*M871</f>
        <v>6.6000000000000003E-2</v>
      </c>
      <c r="U871" s="129">
        <f>SUM(Q871:Q871)*M871</f>
        <v>0.13200000000000001</v>
      </c>
      <c r="V871" s="129">
        <f>SUM(R871:R871)*M871</f>
        <v>0.2</v>
      </c>
      <c r="W871" s="186">
        <f t="shared" si="423"/>
        <v>0.2</v>
      </c>
      <c r="X871" s="100"/>
      <c r="Y871" s="101"/>
      <c r="Z871" s="102"/>
      <c r="AA871" s="103"/>
      <c r="AB871" s="104"/>
      <c r="AC871" s="105"/>
      <c r="AD871" s="904"/>
      <c r="AE871" s="76"/>
      <c r="AF871" s="77" t="str">
        <f t="shared" ref="AF871" si="458">+IF(P872&gt;P871,"SUPERADA",IF(T872=T871,"EQUILIBRADA",IF(T872&lt;T871,"PARA MEJORAR")))</f>
        <v>EQUILIBRADA</v>
      </c>
      <c r="AG871" s="109"/>
      <c r="AH871" s="109"/>
      <c r="AI871" s="109"/>
      <c r="AJ871" s="859"/>
      <c r="AK871" s="124"/>
      <c r="AP871" s="126"/>
      <c r="AQ871" s="104"/>
      <c r="AS871" s="80" t="str">
        <f t="shared" si="442"/>
        <v>MAL</v>
      </c>
    </row>
    <row r="872" spans="1:45" ht="30" customHeight="1" thickBot="1" x14ac:dyDescent="0.35">
      <c r="A872" s="891"/>
      <c r="B872" s="848"/>
      <c r="C872" s="849"/>
      <c r="D872" s="850"/>
      <c r="E872" s="886"/>
      <c r="F872" s="887"/>
      <c r="G872" s="853"/>
      <c r="H872" s="874"/>
      <c r="I872" s="855"/>
      <c r="J872" s="855"/>
      <c r="K872" s="855"/>
      <c r="L872" s="856"/>
      <c r="M872" s="857"/>
      <c r="N872" s="93" t="s">
        <v>52</v>
      </c>
      <c r="O872" s="94">
        <v>0</v>
      </c>
      <c r="P872" s="95">
        <v>0.33</v>
      </c>
      <c r="Q872" s="95">
        <v>0</v>
      </c>
      <c r="R872" s="96">
        <v>0</v>
      </c>
      <c r="S872" s="97">
        <f>SUM(O872:O872)*M871</f>
        <v>0</v>
      </c>
      <c r="T872" s="98">
        <f>SUM(P872:P872)*M871</f>
        <v>6.6000000000000003E-2</v>
      </c>
      <c r="U872" s="98">
        <f>SUM(Q872:Q872)*M871</f>
        <v>0</v>
      </c>
      <c r="V872" s="98">
        <f>SUM(R872:R872)*M871</f>
        <v>0</v>
      </c>
      <c r="W872" s="160">
        <f t="shared" si="423"/>
        <v>6.6000000000000003E-2</v>
      </c>
      <c r="X872" s="100"/>
      <c r="Y872" s="101"/>
      <c r="Z872" s="102"/>
      <c r="AA872" s="103"/>
      <c r="AB872" s="104"/>
      <c r="AC872" s="105"/>
      <c r="AD872" s="904"/>
      <c r="AE872" s="107"/>
      <c r="AF872" s="108"/>
      <c r="AG872" s="109"/>
      <c r="AH872" s="109"/>
      <c r="AI872" s="109"/>
      <c r="AJ872" s="859"/>
      <c r="AK872" s="124"/>
      <c r="AP872" s="126"/>
      <c r="AQ872" s="104"/>
      <c r="AS872" s="114" t="str">
        <f t="shared" si="442"/>
        <v>OK</v>
      </c>
    </row>
    <row r="873" spans="1:45" ht="30" customHeight="1" x14ac:dyDescent="0.3">
      <c r="A873" s="891"/>
      <c r="B873" s="848"/>
      <c r="C873" s="849"/>
      <c r="D873" s="850"/>
      <c r="E873" s="886"/>
      <c r="F873" s="887"/>
      <c r="G873" s="853"/>
      <c r="H873" s="874"/>
      <c r="I873" s="855"/>
      <c r="J873" s="855"/>
      <c r="K873" s="855"/>
      <c r="L873" s="860" t="s">
        <v>1030</v>
      </c>
      <c r="M873" s="861">
        <v>0.2</v>
      </c>
      <c r="N873" s="127" t="s">
        <v>46</v>
      </c>
      <c r="O873" s="208">
        <v>0</v>
      </c>
      <c r="P873" s="184">
        <v>0.33</v>
      </c>
      <c r="Q873" s="184">
        <v>0.66</v>
      </c>
      <c r="R873" s="185">
        <v>1</v>
      </c>
      <c r="S873" s="128">
        <f>SUM(O873:O873)*M873</f>
        <v>0</v>
      </c>
      <c r="T873" s="129">
        <f>SUM(P873:P873)*M873</f>
        <v>6.6000000000000003E-2</v>
      </c>
      <c r="U873" s="129">
        <f>SUM(Q873:Q873)*M873</f>
        <v>0.13200000000000001</v>
      </c>
      <c r="V873" s="129">
        <f>SUM(R873:R873)*M873</f>
        <v>0.2</v>
      </c>
      <c r="W873" s="186">
        <f t="shared" si="423"/>
        <v>0.2</v>
      </c>
      <c r="X873" s="100"/>
      <c r="Y873" s="101"/>
      <c r="Z873" s="102"/>
      <c r="AA873" s="103"/>
      <c r="AB873" s="104"/>
      <c r="AC873" s="105"/>
      <c r="AD873" s="904"/>
      <c r="AE873" s="76"/>
      <c r="AF873" s="77" t="str">
        <f t="shared" ref="AF873" si="459">+IF(P874&gt;P873,"SUPERADA",IF(T874=T873,"EQUILIBRADA",IF(T874&lt;T873,"PARA MEJORAR")))</f>
        <v>EQUILIBRADA</v>
      </c>
      <c r="AG873" s="109"/>
      <c r="AH873" s="109"/>
      <c r="AI873" s="109"/>
      <c r="AJ873" s="859"/>
      <c r="AK873" s="124"/>
      <c r="AP873" s="126"/>
      <c r="AQ873" s="104"/>
      <c r="AS873" s="80" t="str">
        <f t="shared" si="442"/>
        <v>MAL</v>
      </c>
    </row>
    <row r="874" spans="1:45" ht="30" customHeight="1" thickBot="1" x14ac:dyDescent="0.35">
      <c r="A874" s="891"/>
      <c r="B874" s="848"/>
      <c r="C874" s="849"/>
      <c r="D874" s="850"/>
      <c r="E874" s="886"/>
      <c r="F874" s="887"/>
      <c r="G874" s="853"/>
      <c r="H874" s="874"/>
      <c r="I874" s="855"/>
      <c r="J874" s="855"/>
      <c r="K874" s="855"/>
      <c r="L874" s="856"/>
      <c r="M874" s="857"/>
      <c r="N874" s="93" t="s">
        <v>52</v>
      </c>
      <c r="O874" s="94">
        <v>0</v>
      </c>
      <c r="P874" s="95">
        <v>0.33</v>
      </c>
      <c r="Q874" s="95">
        <v>0</v>
      </c>
      <c r="R874" s="96">
        <v>0</v>
      </c>
      <c r="S874" s="97">
        <f>SUM(O874:O874)*M873</f>
        <v>0</v>
      </c>
      <c r="T874" s="98">
        <f>SUM(P874:P874)*M873</f>
        <v>6.6000000000000003E-2</v>
      </c>
      <c r="U874" s="98">
        <f>SUM(Q874:Q874)*M873</f>
        <v>0</v>
      </c>
      <c r="V874" s="98">
        <f>SUM(R874:R874)*M873</f>
        <v>0</v>
      </c>
      <c r="W874" s="160">
        <f t="shared" ref="W874:W910" si="460">MAX(S874:V874)</f>
        <v>6.6000000000000003E-2</v>
      </c>
      <c r="X874" s="100"/>
      <c r="Y874" s="101"/>
      <c r="Z874" s="102"/>
      <c r="AA874" s="103"/>
      <c r="AB874" s="104"/>
      <c r="AC874" s="105"/>
      <c r="AD874" s="904"/>
      <c r="AE874" s="107"/>
      <c r="AF874" s="108"/>
      <c r="AG874" s="109"/>
      <c r="AH874" s="109"/>
      <c r="AI874" s="109"/>
      <c r="AJ874" s="859"/>
      <c r="AK874" s="124"/>
      <c r="AP874" s="126"/>
      <c r="AQ874" s="104"/>
      <c r="AS874" s="114" t="str">
        <f t="shared" si="442"/>
        <v>OK</v>
      </c>
    </row>
    <row r="875" spans="1:45" ht="30" customHeight="1" x14ac:dyDescent="0.3">
      <c r="A875" s="891"/>
      <c r="B875" s="848"/>
      <c r="C875" s="849"/>
      <c r="D875" s="850"/>
      <c r="E875" s="886"/>
      <c r="F875" s="887"/>
      <c r="G875" s="853"/>
      <c r="H875" s="874"/>
      <c r="I875" s="855"/>
      <c r="J875" s="855"/>
      <c r="K875" s="855"/>
      <c r="L875" s="860" t="s">
        <v>1031</v>
      </c>
      <c r="M875" s="861">
        <v>0.2</v>
      </c>
      <c r="N875" s="127" t="s">
        <v>46</v>
      </c>
      <c r="O875" s="208">
        <v>0.25</v>
      </c>
      <c r="P875" s="184">
        <v>0.5</v>
      </c>
      <c r="Q875" s="184">
        <v>0.75</v>
      </c>
      <c r="R875" s="185">
        <v>1</v>
      </c>
      <c r="S875" s="128">
        <f>SUM(O875:O875)*M875</f>
        <v>0.05</v>
      </c>
      <c r="T875" s="129">
        <f>SUM(P875:P875)*M875</f>
        <v>0.1</v>
      </c>
      <c r="U875" s="129">
        <f>SUM(Q875:Q875)*M875</f>
        <v>0.15000000000000002</v>
      </c>
      <c r="V875" s="129">
        <f>SUM(R875:R875)*M875</f>
        <v>0.2</v>
      </c>
      <c r="W875" s="186">
        <f t="shared" si="460"/>
        <v>0.2</v>
      </c>
      <c r="X875" s="100"/>
      <c r="Y875" s="101"/>
      <c r="Z875" s="102"/>
      <c r="AA875" s="103"/>
      <c r="AB875" s="104"/>
      <c r="AC875" s="105"/>
      <c r="AD875" s="904"/>
      <c r="AE875" s="76"/>
      <c r="AF875" s="77" t="str">
        <f t="shared" ref="AF875" si="461">+IF(P876&gt;P875,"SUPERADA",IF(T876=T875,"EQUILIBRADA",IF(T876&lt;T875,"PARA MEJORAR")))</f>
        <v>EQUILIBRADA</v>
      </c>
      <c r="AG875" s="109"/>
      <c r="AH875" s="109"/>
      <c r="AI875" s="109"/>
      <c r="AJ875" s="859"/>
      <c r="AK875" s="124"/>
      <c r="AP875" s="126"/>
      <c r="AQ875" s="104"/>
      <c r="AS875" s="80" t="str">
        <f t="shared" si="442"/>
        <v>MAL</v>
      </c>
    </row>
    <row r="876" spans="1:45" ht="30" customHeight="1" thickBot="1" x14ac:dyDescent="0.35">
      <c r="A876" s="891"/>
      <c r="B876" s="848"/>
      <c r="C876" s="862"/>
      <c r="D876" s="863"/>
      <c r="E876" s="907"/>
      <c r="F876" s="908"/>
      <c r="G876" s="864"/>
      <c r="H876" s="879"/>
      <c r="I876" s="866"/>
      <c r="J876" s="866"/>
      <c r="K876" s="866"/>
      <c r="L876" s="867"/>
      <c r="M876" s="868"/>
      <c r="N876" s="137" t="s">
        <v>52</v>
      </c>
      <c r="O876" s="138">
        <v>0.25</v>
      </c>
      <c r="P876" s="139">
        <v>0.5</v>
      </c>
      <c r="Q876" s="139">
        <v>0</v>
      </c>
      <c r="R876" s="140">
        <v>0</v>
      </c>
      <c r="S876" s="141">
        <f>SUM(O876:O876)*M875</f>
        <v>0.05</v>
      </c>
      <c r="T876" s="142">
        <f>SUM(P876:P876)*M875</f>
        <v>0.1</v>
      </c>
      <c r="U876" s="142">
        <f>SUM(Q876:Q876)*M875</f>
        <v>0</v>
      </c>
      <c r="V876" s="142">
        <f>SUM(R876:R876)*M875</f>
        <v>0</v>
      </c>
      <c r="W876" s="169">
        <f t="shared" si="460"/>
        <v>0.1</v>
      </c>
      <c r="X876" s="144"/>
      <c r="Y876" s="145"/>
      <c r="Z876" s="146"/>
      <c r="AA876" s="147"/>
      <c r="AB876" s="148"/>
      <c r="AC876" s="105"/>
      <c r="AD876" s="916"/>
      <c r="AE876" s="107"/>
      <c r="AF876" s="108"/>
      <c r="AG876" s="150"/>
      <c r="AH876" s="150"/>
      <c r="AI876" s="109"/>
      <c r="AJ876" s="859"/>
      <c r="AK876" s="124"/>
      <c r="AP876" s="126"/>
      <c r="AQ876" s="148"/>
      <c r="AS876" s="114" t="str">
        <f t="shared" si="442"/>
        <v>OK</v>
      </c>
    </row>
    <row r="877" spans="1:45" ht="30.75" customHeight="1" x14ac:dyDescent="0.3">
      <c r="A877" s="891"/>
      <c r="B877" s="848"/>
      <c r="C877" s="921">
        <v>68</v>
      </c>
      <c r="D877" s="922" t="s">
        <v>1032</v>
      </c>
      <c r="E877" s="884">
        <v>69</v>
      </c>
      <c r="F877" s="885" t="s">
        <v>1033</v>
      </c>
      <c r="G877" s="839" t="s">
        <v>1034</v>
      </c>
      <c r="H877" s="870">
        <v>121</v>
      </c>
      <c r="I877" s="841" t="s">
        <v>1035</v>
      </c>
      <c r="J877" s="841" t="s">
        <v>1036</v>
      </c>
      <c r="K877" s="842" t="s">
        <v>1037</v>
      </c>
      <c r="L877" s="843" t="s">
        <v>1038</v>
      </c>
      <c r="M877" s="844">
        <v>0.5</v>
      </c>
      <c r="N877" s="62" t="s">
        <v>46</v>
      </c>
      <c r="O877" s="119">
        <v>0.25</v>
      </c>
      <c r="P877" s="119">
        <v>0.5</v>
      </c>
      <c r="Q877" s="119">
        <v>0.75</v>
      </c>
      <c r="R877" s="120">
        <v>1</v>
      </c>
      <c r="S877" s="128">
        <f>SUM(O877:O877)*M877</f>
        <v>0.125</v>
      </c>
      <c r="T877" s="129">
        <f>SUM(P877:P877)*M877</f>
        <v>0.25</v>
      </c>
      <c r="U877" s="129">
        <f>SUM(Q877:Q877)*M877</f>
        <v>0.375</v>
      </c>
      <c r="V877" s="129">
        <f>SUM(R877:R877)*M877</f>
        <v>0.5</v>
      </c>
      <c r="W877" s="186">
        <f t="shared" si="460"/>
        <v>0.5</v>
      </c>
      <c r="X877" s="69">
        <f>+S878+S880</f>
        <v>0.25</v>
      </c>
      <c r="Y877" s="70">
        <f>+T878+T880</f>
        <v>0.5</v>
      </c>
      <c r="Z877" s="71">
        <f>+U878+U880</f>
        <v>0</v>
      </c>
      <c r="AA877" s="72">
        <f>+V878+V880</f>
        <v>0</v>
      </c>
      <c r="AB877" s="73">
        <f>+AA878+AA880</f>
        <v>0</v>
      </c>
      <c r="AC877" s="105"/>
      <c r="AD877" s="903" t="s">
        <v>1039</v>
      </c>
      <c r="AE877" s="76"/>
      <c r="AF877" s="77" t="str">
        <f t="shared" ref="AF877" si="462">+IF(P878&gt;P877,"SUPERADA",IF(T878=T877,"EQUILIBRADA",IF(T878&lt;T877,"PARA MEJORAR")))</f>
        <v>EQUILIBRADA</v>
      </c>
      <c r="AG877" s="77" t="str">
        <f>IF(COUNTIF(AF877:AF880,"PARA MEJORAR")&gt;=1,"PARA MEJORAR","BIEN")</f>
        <v>BIEN</v>
      </c>
      <c r="AH877" s="77" t="str">
        <f>IF(COUNTIF(AG877:AG880,"PARA MEJORAR")&gt;=1,"PARA MEJORAR","BIEN")</f>
        <v>BIEN</v>
      </c>
      <c r="AI877" s="109"/>
      <c r="AJ877" s="859"/>
      <c r="AK877" s="111"/>
      <c r="AL877" s="112"/>
      <c r="AM877" s="112"/>
      <c r="AN877" s="112"/>
      <c r="AO877" s="112"/>
      <c r="AP877" s="113"/>
      <c r="AQ877" s="73"/>
      <c r="AS877" s="80" t="str">
        <f t="shared" si="442"/>
        <v>MAL</v>
      </c>
    </row>
    <row r="878" spans="1:45" ht="30" customHeight="1" thickBot="1" x14ac:dyDescent="0.35">
      <c r="A878" s="891"/>
      <c r="B878" s="848"/>
      <c r="C878" s="923"/>
      <c r="D878" s="924"/>
      <c r="E878" s="886"/>
      <c r="F878" s="887"/>
      <c r="G878" s="853"/>
      <c r="H878" s="874"/>
      <c r="I878" s="855"/>
      <c r="J878" s="855"/>
      <c r="K878" s="855"/>
      <c r="L878" s="856"/>
      <c r="M878" s="857"/>
      <c r="N878" s="93" t="s">
        <v>52</v>
      </c>
      <c r="O878" s="95">
        <v>0.25</v>
      </c>
      <c r="P878" s="95">
        <v>0.5</v>
      </c>
      <c r="Q878" s="95">
        <v>0</v>
      </c>
      <c r="R878" s="96">
        <v>0</v>
      </c>
      <c r="S878" s="97">
        <f>SUM(O878:O878)*M877</f>
        <v>0.125</v>
      </c>
      <c r="T878" s="98">
        <f>SUM(P878:P878)*M877</f>
        <v>0.25</v>
      </c>
      <c r="U878" s="98">
        <f>SUM(Q878:Q878)*M877</f>
        <v>0</v>
      </c>
      <c r="V878" s="98">
        <f>SUM(R878:R878)*M877</f>
        <v>0</v>
      </c>
      <c r="W878" s="160">
        <f t="shared" si="460"/>
        <v>0.25</v>
      </c>
      <c r="X878" s="100"/>
      <c r="Y878" s="101"/>
      <c r="Z878" s="102"/>
      <c r="AA878" s="103"/>
      <c r="AB878" s="104"/>
      <c r="AC878" s="105"/>
      <c r="AD878" s="904"/>
      <c r="AE878" s="107"/>
      <c r="AF878" s="108"/>
      <c r="AG878" s="109"/>
      <c r="AH878" s="109"/>
      <c r="AI878" s="109"/>
      <c r="AJ878" s="859"/>
      <c r="AK878" s="124"/>
      <c r="AP878" s="126"/>
      <c r="AQ878" s="104"/>
      <c r="AS878" s="114" t="str">
        <f t="shared" si="442"/>
        <v>OK</v>
      </c>
    </row>
    <row r="879" spans="1:45" ht="30" customHeight="1" x14ac:dyDescent="0.3">
      <c r="A879" s="891"/>
      <c r="B879" s="848"/>
      <c r="C879" s="923"/>
      <c r="D879" s="924"/>
      <c r="E879" s="886"/>
      <c r="F879" s="887"/>
      <c r="G879" s="853"/>
      <c r="H879" s="874"/>
      <c r="I879" s="855"/>
      <c r="J879" s="855"/>
      <c r="K879" s="855"/>
      <c r="L879" s="860" t="s">
        <v>1040</v>
      </c>
      <c r="M879" s="861">
        <v>0.5</v>
      </c>
      <c r="N879" s="127" t="s">
        <v>46</v>
      </c>
      <c r="O879" s="184">
        <v>0.25</v>
      </c>
      <c r="P879" s="184">
        <v>0.5</v>
      </c>
      <c r="Q879" s="184">
        <v>0.75</v>
      </c>
      <c r="R879" s="185">
        <v>1</v>
      </c>
      <c r="S879" s="128">
        <f>SUM(O879:O879)*M879</f>
        <v>0.125</v>
      </c>
      <c r="T879" s="129">
        <f>SUM(P879:P879)*M879</f>
        <v>0.25</v>
      </c>
      <c r="U879" s="129">
        <f>SUM(Q879:Q879)*M879</f>
        <v>0.375</v>
      </c>
      <c r="V879" s="129">
        <f>SUM(R879:R879)*M879</f>
        <v>0.5</v>
      </c>
      <c r="W879" s="186">
        <f t="shared" si="460"/>
        <v>0.5</v>
      </c>
      <c r="X879" s="100"/>
      <c r="Y879" s="101"/>
      <c r="Z879" s="102"/>
      <c r="AA879" s="103"/>
      <c r="AB879" s="104"/>
      <c r="AC879" s="105"/>
      <c r="AD879" s="904"/>
      <c r="AE879" s="76"/>
      <c r="AF879" s="77" t="str">
        <f t="shared" ref="AF879" si="463">+IF(P880&gt;P879,"SUPERADA",IF(T880=T879,"EQUILIBRADA",IF(T880&lt;T879,"PARA MEJORAR")))</f>
        <v>EQUILIBRADA</v>
      </c>
      <c r="AG879" s="109"/>
      <c r="AH879" s="109"/>
      <c r="AI879" s="109"/>
      <c r="AJ879" s="859"/>
      <c r="AK879" s="124"/>
      <c r="AP879" s="126"/>
      <c r="AQ879" s="104"/>
      <c r="AS879" s="80" t="str">
        <f t="shared" si="442"/>
        <v>MAL</v>
      </c>
    </row>
    <row r="880" spans="1:45" ht="30" customHeight="1" thickBot="1" x14ac:dyDescent="0.35">
      <c r="A880" s="927"/>
      <c r="B880" s="848"/>
      <c r="C880" s="925"/>
      <c r="D880" s="926"/>
      <c r="E880" s="907"/>
      <c r="F880" s="908"/>
      <c r="G880" s="864"/>
      <c r="H880" s="879"/>
      <c r="I880" s="866"/>
      <c r="J880" s="866"/>
      <c r="K880" s="866"/>
      <c r="L880" s="867"/>
      <c r="M880" s="868"/>
      <c r="N880" s="137" t="s">
        <v>52</v>
      </c>
      <c r="O880" s="212">
        <v>0.25</v>
      </c>
      <c r="P880" s="212">
        <v>0.5</v>
      </c>
      <c r="Q880" s="212">
        <v>0</v>
      </c>
      <c r="R880" s="213">
        <v>0</v>
      </c>
      <c r="S880" s="141">
        <f>SUM(O880:O880)*M879</f>
        <v>0.125</v>
      </c>
      <c r="T880" s="142">
        <f>SUM(P880:P880)*M879</f>
        <v>0.25</v>
      </c>
      <c r="U880" s="142">
        <f>SUM(Q880:Q880)*M879</f>
        <v>0</v>
      </c>
      <c r="V880" s="142">
        <f>SUM(R880:R880)*M879</f>
        <v>0</v>
      </c>
      <c r="W880" s="169">
        <f t="shared" si="460"/>
        <v>0.25</v>
      </c>
      <c r="X880" s="144"/>
      <c r="Y880" s="145"/>
      <c r="Z880" s="146"/>
      <c r="AA880" s="147"/>
      <c r="AB880" s="148"/>
      <c r="AC880" s="105"/>
      <c r="AD880" s="916"/>
      <c r="AE880" s="107"/>
      <c r="AF880" s="108"/>
      <c r="AG880" s="150"/>
      <c r="AH880" s="150"/>
      <c r="AI880" s="109"/>
      <c r="AJ880" s="859"/>
      <c r="AK880" s="124"/>
      <c r="AP880" s="126"/>
      <c r="AQ880" s="148"/>
      <c r="AS880" s="114" t="str">
        <f t="shared" si="442"/>
        <v>OK</v>
      </c>
    </row>
    <row r="881" spans="1:45" ht="30" customHeight="1" x14ac:dyDescent="0.3">
      <c r="A881" s="928" t="str">
        <f>'[2]PPTA 2019-2022'!A781</f>
        <v>PLANEACION INSTITUCIONAL
FORTALECIMIENTO DE LAS DIRECCIONES REGIONALES AERONÁUTICAS</v>
      </c>
      <c r="B881" s="848"/>
      <c r="C881" s="929">
        <v>69</v>
      </c>
      <c r="D881" s="930" t="s">
        <v>1041</v>
      </c>
      <c r="E881" s="884">
        <v>70</v>
      </c>
      <c r="F881" s="885" t="s">
        <v>1042</v>
      </c>
      <c r="G881" s="931" t="s">
        <v>1043</v>
      </c>
      <c r="H881" s="870">
        <v>122</v>
      </c>
      <c r="I881" s="932" t="s">
        <v>1044</v>
      </c>
      <c r="J881" s="932" t="s">
        <v>1045</v>
      </c>
      <c r="K881" s="933">
        <f>6/12</f>
        <v>0.5</v>
      </c>
      <c r="L881" s="843" t="s">
        <v>1046</v>
      </c>
      <c r="M881" s="934">
        <v>0.6</v>
      </c>
      <c r="N881" s="117" t="s">
        <v>46</v>
      </c>
      <c r="O881" s="64">
        <v>0</v>
      </c>
      <c r="P881" s="64">
        <v>0.5</v>
      </c>
      <c r="Q881" s="64">
        <v>0.75</v>
      </c>
      <c r="R881" s="64">
        <v>1</v>
      </c>
      <c r="S881" s="121">
        <f>SUM(O881:O881)*M881</f>
        <v>0</v>
      </c>
      <c r="T881" s="122">
        <f>SUM(P881:P881)*M881</f>
        <v>0.3</v>
      </c>
      <c r="U881" s="122">
        <f>SUM(Q881:Q881)*M881</f>
        <v>0.44999999999999996</v>
      </c>
      <c r="V881" s="122">
        <f>SUM(R881:R881)*M881</f>
        <v>0.6</v>
      </c>
      <c r="W881" s="164">
        <f t="shared" si="460"/>
        <v>0.6</v>
      </c>
      <c r="X881" s="69">
        <f>+S882+S884</f>
        <v>0</v>
      </c>
      <c r="Y881" s="70">
        <f>+T882+T884</f>
        <v>0.28000000000000003</v>
      </c>
      <c r="Z881" s="71">
        <f>+U882+U884</f>
        <v>0</v>
      </c>
      <c r="AA881" s="72">
        <f>+V882+V884</f>
        <v>0</v>
      </c>
      <c r="AB881" s="73">
        <f>+AA882+AA884</f>
        <v>0</v>
      </c>
      <c r="AC881" s="105"/>
      <c r="AD881" s="903" t="s">
        <v>1047</v>
      </c>
      <c r="AE881" s="76"/>
      <c r="AF881" s="77" t="str">
        <f t="shared" ref="AF881" si="464">+IF(P882&gt;P881,"SUPERADA",IF(T882=T881,"EQUILIBRADA",IF(T882&lt;T881,"PARA MEJORAR")))</f>
        <v>PARA MEJORAR</v>
      </c>
      <c r="AG881" s="77" t="str">
        <f>IF(COUNTIF(AF881:AF904,"PARA MEJORAR")&gt;=1,"PARA MEJORAR","BIEN")</f>
        <v>PARA MEJORAR</v>
      </c>
      <c r="AH881" s="77" t="str">
        <f>IF(COUNTIF(AG881:AG904,"PARA MEJORAR")&gt;=1,"PARA MEJORAR","BIEN")</f>
        <v>PARA MEJORAR</v>
      </c>
      <c r="AI881" s="109"/>
      <c r="AJ881" s="859"/>
      <c r="AK881" s="204"/>
      <c r="AL881" s="205"/>
      <c r="AM881" s="205"/>
      <c r="AN881" s="205"/>
      <c r="AO881" s="205"/>
      <c r="AP881" s="206"/>
      <c r="AQ881" s="73"/>
      <c r="AS881" s="80" t="str">
        <f t="shared" si="442"/>
        <v>MAL</v>
      </c>
    </row>
    <row r="882" spans="1:45" ht="30" customHeight="1" thickBot="1" x14ac:dyDescent="0.35">
      <c r="A882" s="935"/>
      <c r="B882" s="848"/>
      <c r="C882" s="936"/>
      <c r="D882" s="937"/>
      <c r="E882" s="886"/>
      <c r="F882" s="887"/>
      <c r="G882" s="938"/>
      <c r="H882" s="874"/>
      <c r="I882" s="939"/>
      <c r="J882" s="939"/>
      <c r="K882" s="939"/>
      <c r="L882" s="856"/>
      <c r="M882" s="940"/>
      <c r="N882" s="93" t="s">
        <v>52</v>
      </c>
      <c r="O882" s="95">
        <v>0</v>
      </c>
      <c r="P882" s="95">
        <v>0.28000000000000003</v>
      </c>
      <c r="Q882" s="95">
        <v>0</v>
      </c>
      <c r="R882" s="95">
        <v>0</v>
      </c>
      <c r="S882" s="97">
        <f>SUM(O882:O882)*M881</f>
        <v>0</v>
      </c>
      <c r="T882" s="98">
        <f>SUM(P882:P882)*M881</f>
        <v>0.16800000000000001</v>
      </c>
      <c r="U882" s="98">
        <f>SUM(Q882:Q882)*M881</f>
        <v>0</v>
      </c>
      <c r="V882" s="98">
        <f>SUM(R882:R882)*M881</f>
        <v>0</v>
      </c>
      <c r="W882" s="160">
        <f t="shared" si="460"/>
        <v>0.16800000000000001</v>
      </c>
      <c r="X882" s="100"/>
      <c r="Y882" s="101"/>
      <c r="Z882" s="102"/>
      <c r="AA882" s="103"/>
      <c r="AB882" s="104"/>
      <c r="AC882" s="105"/>
      <c r="AD882" s="904"/>
      <c r="AE882" s="107"/>
      <c r="AF882" s="108"/>
      <c r="AG882" s="109"/>
      <c r="AH882" s="109"/>
      <c r="AI882" s="109"/>
      <c r="AJ882" s="859"/>
      <c r="AK882" s="124"/>
      <c r="AP882" s="126"/>
      <c r="AQ882" s="104"/>
      <c r="AS882" s="114" t="str">
        <f t="shared" si="442"/>
        <v>OK</v>
      </c>
    </row>
    <row r="883" spans="1:45" ht="30" customHeight="1" x14ac:dyDescent="0.3">
      <c r="A883" s="935"/>
      <c r="B883" s="848"/>
      <c r="C883" s="936"/>
      <c r="D883" s="937"/>
      <c r="E883" s="886"/>
      <c r="F883" s="887"/>
      <c r="G883" s="938"/>
      <c r="H883" s="874"/>
      <c r="I883" s="939"/>
      <c r="J883" s="939"/>
      <c r="K883" s="939"/>
      <c r="L883" s="860" t="s">
        <v>1048</v>
      </c>
      <c r="M883" s="941">
        <v>0.4</v>
      </c>
      <c r="N883" s="127" t="s">
        <v>46</v>
      </c>
      <c r="O883" s="184">
        <v>0</v>
      </c>
      <c r="P883" s="184">
        <v>0.5</v>
      </c>
      <c r="Q883" s="184">
        <v>0.75</v>
      </c>
      <c r="R883" s="184">
        <v>1</v>
      </c>
      <c r="S883" s="128">
        <f>SUM(O883:O883)*M883</f>
        <v>0</v>
      </c>
      <c r="T883" s="129">
        <f>SUM(P883:P883)*M883</f>
        <v>0.2</v>
      </c>
      <c r="U883" s="129">
        <f>SUM(Q883:Q883)*M883</f>
        <v>0.30000000000000004</v>
      </c>
      <c r="V883" s="129">
        <f>SUM(R883:R883)*M883</f>
        <v>0.4</v>
      </c>
      <c r="W883" s="186">
        <f t="shared" si="460"/>
        <v>0.4</v>
      </c>
      <c r="X883" s="100"/>
      <c r="Y883" s="101"/>
      <c r="Z883" s="102"/>
      <c r="AA883" s="103"/>
      <c r="AB883" s="104"/>
      <c r="AC883" s="105"/>
      <c r="AD883" s="904"/>
      <c r="AE883" s="76"/>
      <c r="AF883" s="77" t="str">
        <f t="shared" ref="AF883" si="465">+IF(P884&gt;P883,"SUPERADA",IF(T884=T883,"EQUILIBRADA",IF(T884&lt;T883,"PARA MEJORAR")))</f>
        <v>PARA MEJORAR</v>
      </c>
      <c r="AG883" s="109"/>
      <c r="AH883" s="109"/>
      <c r="AI883" s="109"/>
      <c r="AJ883" s="859"/>
      <c r="AK883" s="124"/>
      <c r="AP883" s="126"/>
      <c r="AQ883" s="104"/>
      <c r="AS883" s="80" t="str">
        <f t="shared" si="442"/>
        <v>MAL</v>
      </c>
    </row>
    <row r="884" spans="1:45" ht="30" customHeight="1" thickBot="1" x14ac:dyDescent="0.35">
      <c r="A884" s="935"/>
      <c r="B884" s="848"/>
      <c r="C884" s="936"/>
      <c r="D884" s="937"/>
      <c r="E884" s="886"/>
      <c r="F884" s="887"/>
      <c r="G884" s="938"/>
      <c r="H884" s="874"/>
      <c r="I884" s="939"/>
      <c r="J884" s="942"/>
      <c r="K884" s="939"/>
      <c r="L884" s="856"/>
      <c r="M884" s="940"/>
      <c r="N884" s="137" t="s">
        <v>52</v>
      </c>
      <c r="O884" s="139">
        <v>0</v>
      </c>
      <c r="P884" s="139">
        <v>0.28000000000000003</v>
      </c>
      <c r="Q884" s="139">
        <v>0</v>
      </c>
      <c r="R884" s="139">
        <v>0</v>
      </c>
      <c r="S884" s="141">
        <f>SUM(O884:O884)*M883</f>
        <v>0</v>
      </c>
      <c r="T884" s="142">
        <f>SUM(P884:P884)*M883</f>
        <v>0.11200000000000002</v>
      </c>
      <c r="U884" s="142">
        <f>SUM(Q884:Q884)*M883</f>
        <v>0</v>
      </c>
      <c r="V884" s="142">
        <f>SUM(R884:R884)*M883</f>
        <v>0</v>
      </c>
      <c r="W884" s="169">
        <f t="shared" si="460"/>
        <v>0.11200000000000002</v>
      </c>
      <c r="X884" s="144"/>
      <c r="Y884" s="145"/>
      <c r="Z884" s="146"/>
      <c r="AA884" s="147"/>
      <c r="AB884" s="148"/>
      <c r="AC884" s="105"/>
      <c r="AD884" s="904"/>
      <c r="AE884" s="107"/>
      <c r="AF884" s="108"/>
      <c r="AG884" s="109"/>
      <c r="AH884" s="109"/>
      <c r="AI884" s="109"/>
      <c r="AJ884" s="859"/>
      <c r="AK884" s="124"/>
      <c r="AP884" s="126"/>
      <c r="AQ884" s="148"/>
      <c r="AS884" s="114" t="str">
        <f t="shared" si="442"/>
        <v>OK</v>
      </c>
    </row>
    <row r="885" spans="1:45" ht="30" customHeight="1" x14ac:dyDescent="0.3">
      <c r="A885" s="935"/>
      <c r="B885" s="848"/>
      <c r="C885" s="936"/>
      <c r="D885" s="937"/>
      <c r="E885" s="886"/>
      <c r="F885" s="887"/>
      <c r="G885" s="938"/>
      <c r="H885" s="874"/>
      <c r="I885" s="939"/>
      <c r="J885" s="943" t="s">
        <v>1045</v>
      </c>
      <c r="K885" s="944">
        <f>6/12</f>
        <v>0.5</v>
      </c>
      <c r="L885" s="860" t="s">
        <v>1049</v>
      </c>
      <c r="M885" s="941">
        <v>0.6</v>
      </c>
      <c r="N885" s="62" t="s">
        <v>46</v>
      </c>
      <c r="O885" s="64">
        <v>0</v>
      </c>
      <c r="P885" s="64">
        <v>0.5</v>
      </c>
      <c r="Q885" s="64">
        <v>0.75</v>
      </c>
      <c r="R885" s="64">
        <v>1</v>
      </c>
      <c r="S885" s="66">
        <f>SUM(O885:O885)*M885</f>
        <v>0</v>
      </c>
      <c r="T885" s="67">
        <f>SUM(P885:P885)*M885</f>
        <v>0.3</v>
      </c>
      <c r="U885" s="67">
        <f>SUM(Q885:Q885)*M885</f>
        <v>0.44999999999999996</v>
      </c>
      <c r="V885" s="67">
        <f>SUM(R885:R885)*M885</f>
        <v>0.6</v>
      </c>
      <c r="W885" s="155">
        <f t="shared" si="460"/>
        <v>0.6</v>
      </c>
      <c r="X885" s="69">
        <f>+S886+S888</f>
        <v>0</v>
      </c>
      <c r="Y885" s="70">
        <f>+T886+T888</f>
        <v>0.27</v>
      </c>
      <c r="Z885" s="71">
        <f>+U886+U888</f>
        <v>0</v>
      </c>
      <c r="AA885" s="72">
        <f>+V886+V888</f>
        <v>0</v>
      </c>
      <c r="AB885" s="73">
        <f>+AA886+AA888</f>
        <v>0</v>
      </c>
      <c r="AC885" s="105"/>
      <c r="AD885" s="904"/>
      <c r="AE885" s="76"/>
      <c r="AF885" s="77" t="str">
        <f t="shared" ref="AF885" si="466">+IF(P886&gt;P885,"SUPERADA",IF(T886=T885,"EQUILIBRADA",IF(T886&lt;T885,"PARA MEJORAR")))</f>
        <v>PARA MEJORAR</v>
      </c>
      <c r="AG885" s="109"/>
      <c r="AH885" s="109"/>
      <c r="AI885" s="109"/>
      <c r="AJ885" s="859"/>
      <c r="AK885" s="124"/>
      <c r="AP885" s="126"/>
      <c r="AQ885" s="73"/>
      <c r="AS885" s="80" t="str">
        <f t="shared" si="442"/>
        <v>MAL</v>
      </c>
    </row>
    <row r="886" spans="1:45" ht="30" customHeight="1" thickBot="1" x14ac:dyDescent="0.35">
      <c r="A886" s="935"/>
      <c r="B886" s="848"/>
      <c r="C886" s="936"/>
      <c r="D886" s="937"/>
      <c r="E886" s="886"/>
      <c r="F886" s="887"/>
      <c r="G886" s="938"/>
      <c r="H886" s="874"/>
      <c r="I886" s="939"/>
      <c r="J886" s="939"/>
      <c r="K886" s="945"/>
      <c r="L886" s="856"/>
      <c r="M886" s="940"/>
      <c r="N886" s="93" t="s">
        <v>52</v>
      </c>
      <c r="O886" s="95">
        <v>0</v>
      </c>
      <c r="P886" s="95">
        <v>0.27</v>
      </c>
      <c r="Q886" s="95">
        <v>0</v>
      </c>
      <c r="R886" s="95">
        <v>0</v>
      </c>
      <c r="S886" s="97">
        <f>SUM(O886:O886)*M885</f>
        <v>0</v>
      </c>
      <c r="T886" s="98">
        <f>SUM(P886:P886)*M885</f>
        <v>0.16200000000000001</v>
      </c>
      <c r="U886" s="98">
        <f>SUM(Q886:Q886)*M885</f>
        <v>0</v>
      </c>
      <c r="V886" s="98">
        <f>SUM(R886:R886)*M885</f>
        <v>0</v>
      </c>
      <c r="W886" s="160">
        <f t="shared" si="460"/>
        <v>0.16200000000000001</v>
      </c>
      <c r="X886" s="100"/>
      <c r="Y886" s="101"/>
      <c r="Z886" s="102"/>
      <c r="AA886" s="103"/>
      <c r="AB886" s="104"/>
      <c r="AC886" s="105"/>
      <c r="AD886" s="904"/>
      <c r="AE886" s="107"/>
      <c r="AF886" s="108"/>
      <c r="AG886" s="109"/>
      <c r="AH886" s="109"/>
      <c r="AI886" s="109"/>
      <c r="AJ886" s="859"/>
      <c r="AK886" s="124"/>
      <c r="AP886" s="126"/>
      <c r="AQ886" s="104"/>
      <c r="AS886" s="114" t="str">
        <f t="shared" si="442"/>
        <v>OK</v>
      </c>
    </row>
    <row r="887" spans="1:45" ht="30" customHeight="1" x14ac:dyDescent="0.3">
      <c r="A887" s="935"/>
      <c r="B887" s="848"/>
      <c r="C887" s="936"/>
      <c r="D887" s="937"/>
      <c r="E887" s="886"/>
      <c r="F887" s="887"/>
      <c r="G887" s="938"/>
      <c r="H887" s="874"/>
      <c r="I887" s="939"/>
      <c r="J887" s="939"/>
      <c r="K887" s="945"/>
      <c r="L887" s="860" t="s">
        <v>1048</v>
      </c>
      <c r="M887" s="941">
        <v>0.4</v>
      </c>
      <c r="N887" s="127" t="s">
        <v>46</v>
      </c>
      <c r="O887" s="184">
        <v>0</v>
      </c>
      <c r="P887" s="184">
        <v>0.5</v>
      </c>
      <c r="Q887" s="184">
        <v>0.75</v>
      </c>
      <c r="R887" s="184">
        <v>1</v>
      </c>
      <c r="S887" s="128">
        <f>SUM(O887:O887)*M887</f>
        <v>0</v>
      </c>
      <c r="T887" s="129">
        <f>SUM(P887:P887)*M887</f>
        <v>0.2</v>
      </c>
      <c r="U887" s="129">
        <f>SUM(Q887:Q887)*M887</f>
        <v>0.30000000000000004</v>
      </c>
      <c r="V887" s="129">
        <f>SUM(R887:R887)*M887</f>
        <v>0.4</v>
      </c>
      <c r="W887" s="186">
        <f t="shared" si="460"/>
        <v>0.4</v>
      </c>
      <c r="X887" s="100"/>
      <c r="Y887" s="101"/>
      <c r="Z887" s="102"/>
      <c r="AA887" s="103"/>
      <c r="AB887" s="104"/>
      <c r="AC887" s="105"/>
      <c r="AD887" s="904"/>
      <c r="AE887" s="76"/>
      <c r="AF887" s="77" t="str">
        <f t="shared" ref="AF887" si="467">+IF(P888&gt;P887,"SUPERADA",IF(T888=T887,"EQUILIBRADA",IF(T888&lt;T887,"PARA MEJORAR")))</f>
        <v>PARA MEJORAR</v>
      </c>
      <c r="AG887" s="109"/>
      <c r="AH887" s="109"/>
      <c r="AI887" s="109"/>
      <c r="AJ887" s="859"/>
      <c r="AK887" s="124"/>
      <c r="AP887" s="126"/>
      <c r="AQ887" s="104"/>
      <c r="AS887" s="80" t="str">
        <f t="shared" si="442"/>
        <v>MAL</v>
      </c>
    </row>
    <row r="888" spans="1:45" ht="30" customHeight="1" thickBot="1" x14ac:dyDescent="0.35">
      <c r="A888" s="935"/>
      <c r="B888" s="848"/>
      <c r="C888" s="936"/>
      <c r="D888" s="937"/>
      <c r="E888" s="886"/>
      <c r="F888" s="887"/>
      <c r="G888" s="938"/>
      <c r="H888" s="874"/>
      <c r="I888" s="939"/>
      <c r="J888" s="942"/>
      <c r="K888" s="945"/>
      <c r="L888" s="856"/>
      <c r="M888" s="940"/>
      <c r="N888" s="137" t="s">
        <v>52</v>
      </c>
      <c r="O888" s="139">
        <v>0</v>
      </c>
      <c r="P888" s="139">
        <v>0.27</v>
      </c>
      <c r="Q888" s="95">
        <v>0</v>
      </c>
      <c r="R888" s="95">
        <v>0</v>
      </c>
      <c r="S888" s="141">
        <f>SUM(O888:O888)*M887</f>
        <v>0</v>
      </c>
      <c r="T888" s="142">
        <f>SUM(P888:P888)*M887</f>
        <v>0.10800000000000001</v>
      </c>
      <c r="U888" s="142">
        <f>SUM(Q888:Q888)*M887</f>
        <v>0</v>
      </c>
      <c r="V888" s="142">
        <f>SUM(R888:R888)*M887</f>
        <v>0</v>
      </c>
      <c r="W888" s="169">
        <f t="shared" si="460"/>
        <v>0.10800000000000001</v>
      </c>
      <c r="X888" s="144"/>
      <c r="Y888" s="145"/>
      <c r="Z888" s="146"/>
      <c r="AA888" s="147"/>
      <c r="AB888" s="148"/>
      <c r="AC888" s="105"/>
      <c r="AD888" s="904"/>
      <c r="AE888" s="107"/>
      <c r="AF888" s="108"/>
      <c r="AG888" s="109"/>
      <c r="AH888" s="109"/>
      <c r="AI888" s="109"/>
      <c r="AJ888" s="859"/>
      <c r="AK888" s="124"/>
      <c r="AP888" s="126"/>
      <c r="AQ888" s="148"/>
      <c r="AS888" s="114" t="str">
        <f t="shared" si="442"/>
        <v>OK</v>
      </c>
    </row>
    <row r="889" spans="1:45" ht="30" customHeight="1" x14ac:dyDescent="0.3">
      <c r="A889" s="935"/>
      <c r="B889" s="848"/>
      <c r="C889" s="936"/>
      <c r="D889" s="937"/>
      <c r="E889" s="886"/>
      <c r="F889" s="887"/>
      <c r="G889" s="938"/>
      <c r="H889" s="874"/>
      <c r="I889" s="939"/>
      <c r="J889" s="943" t="s">
        <v>1045</v>
      </c>
      <c r="K889" s="944">
        <f>6/12</f>
        <v>0.5</v>
      </c>
      <c r="L889" s="860" t="s">
        <v>1050</v>
      </c>
      <c r="M889" s="941">
        <v>0.6</v>
      </c>
      <c r="N889" s="62" t="s">
        <v>46</v>
      </c>
      <c r="O889" s="64">
        <v>0</v>
      </c>
      <c r="P889" s="64">
        <v>0.5</v>
      </c>
      <c r="Q889" s="64">
        <v>0.75</v>
      </c>
      <c r="R889" s="64">
        <v>1</v>
      </c>
      <c r="S889" s="66">
        <f>SUM(O889:O889)*M889</f>
        <v>0</v>
      </c>
      <c r="T889" s="67">
        <f>SUM(P889:P889)*M889</f>
        <v>0.3</v>
      </c>
      <c r="U889" s="67">
        <f>SUM(Q889:Q889)*M889</f>
        <v>0.44999999999999996</v>
      </c>
      <c r="V889" s="67">
        <f>SUM(R889:R889)*M889</f>
        <v>0.6</v>
      </c>
      <c r="W889" s="155">
        <f t="shared" si="460"/>
        <v>0.6</v>
      </c>
      <c r="X889" s="69">
        <f>+S890+S892</f>
        <v>0</v>
      </c>
      <c r="Y889" s="70">
        <f>+T890+T892</f>
        <v>0.21000000000000002</v>
      </c>
      <c r="Z889" s="71">
        <f>+U890+U892</f>
        <v>0</v>
      </c>
      <c r="AA889" s="72">
        <f>+V890+V892</f>
        <v>0</v>
      </c>
      <c r="AB889" s="73">
        <f>+AA890+AA892</f>
        <v>0</v>
      </c>
      <c r="AC889" s="105"/>
      <c r="AD889" s="904"/>
      <c r="AE889" s="76"/>
      <c r="AF889" s="77" t="str">
        <f t="shared" ref="AF889" si="468">+IF(P890&gt;P889,"SUPERADA",IF(T890=T889,"EQUILIBRADA",IF(T890&lt;T889,"PARA MEJORAR")))</f>
        <v>PARA MEJORAR</v>
      </c>
      <c r="AG889" s="109"/>
      <c r="AH889" s="109"/>
      <c r="AI889" s="109"/>
      <c r="AJ889" s="859"/>
      <c r="AK889" s="124"/>
      <c r="AP889" s="126"/>
      <c r="AQ889" s="73"/>
      <c r="AS889" s="80" t="str">
        <f t="shared" si="442"/>
        <v>MAL</v>
      </c>
    </row>
    <row r="890" spans="1:45" ht="30" customHeight="1" thickBot="1" x14ac:dyDescent="0.35">
      <c r="A890" s="935"/>
      <c r="B890" s="848"/>
      <c r="C890" s="936"/>
      <c r="D890" s="937"/>
      <c r="E890" s="886"/>
      <c r="F890" s="887"/>
      <c r="G890" s="938"/>
      <c r="H890" s="874"/>
      <c r="I890" s="939"/>
      <c r="J890" s="939"/>
      <c r="K890" s="945"/>
      <c r="L890" s="856"/>
      <c r="M890" s="940"/>
      <c r="N890" s="93" t="s">
        <v>52</v>
      </c>
      <c r="O890" s="95">
        <v>0</v>
      </c>
      <c r="P890" s="95">
        <v>0.21</v>
      </c>
      <c r="Q890" s="95">
        <v>0</v>
      </c>
      <c r="R890" s="95">
        <v>0</v>
      </c>
      <c r="S890" s="97">
        <f>SUM(O890:O890)*M889</f>
        <v>0</v>
      </c>
      <c r="T890" s="98">
        <f>SUM(P890:P890)*M889</f>
        <v>0.126</v>
      </c>
      <c r="U890" s="98">
        <f>SUM(Q890:Q890)*M889</f>
        <v>0</v>
      </c>
      <c r="V890" s="98">
        <f>SUM(R890:R890)*M889</f>
        <v>0</v>
      </c>
      <c r="W890" s="160">
        <f t="shared" si="460"/>
        <v>0.126</v>
      </c>
      <c r="X890" s="100"/>
      <c r="Y890" s="101"/>
      <c r="Z890" s="102"/>
      <c r="AA890" s="103"/>
      <c r="AB890" s="104"/>
      <c r="AC890" s="105"/>
      <c r="AD890" s="904"/>
      <c r="AE890" s="107"/>
      <c r="AF890" s="108"/>
      <c r="AG890" s="109"/>
      <c r="AH890" s="109"/>
      <c r="AI890" s="109"/>
      <c r="AJ890" s="859"/>
      <c r="AK890" s="124"/>
      <c r="AP890" s="126"/>
      <c r="AQ890" s="104"/>
      <c r="AS890" s="114" t="str">
        <f t="shared" si="442"/>
        <v>OK</v>
      </c>
    </row>
    <row r="891" spans="1:45" ht="30" customHeight="1" x14ac:dyDescent="0.3">
      <c r="A891" s="935"/>
      <c r="B891" s="848"/>
      <c r="C891" s="936"/>
      <c r="D891" s="937"/>
      <c r="E891" s="886"/>
      <c r="F891" s="887"/>
      <c r="G891" s="938"/>
      <c r="H891" s="874"/>
      <c r="I891" s="939"/>
      <c r="J891" s="939"/>
      <c r="K891" s="945"/>
      <c r="L891" s="860" t="s">
        <v>1048</v>
      </c>
      <c r="M891" s="941">
        <v>0.4</v>
      </c>
      <c r="N891" s="127" t="s">
        <v>46</v>
      </c>
      <c r="O891" s="184">
        <v>0</v>
      </c>
      <c r="P891" s="184">
        <v>0.5</v>
      </c>
      <c r="Q891" s="184">
        <v>0.75</v>
      </c>
      <c r="R891" s="184">
        <v>1</v>
      </c>
      <c r="S891" s="128">
        <f>SUM(O891:O891)*M891</f>
        <v>0</v>
      </c>
      <c r="T891" s="129">
        <f>SUM(P891:P891)*M891</f>
        <v>0.2</v>
      </c>
      <c r="U891" s="129">
        <f>SUM(Q891:Q891)*M891</f>
        <v>0.30000000000000004</v>
      </c>
      <c r="V891" s="129">
        <f>SUM(R891:R891)*M891</f>
        <v>0.4</v>
      </c>
      <c r="W891" s="186">
        <f t="shared" si="460"/>
        <v>0.4</v>
      </c>
      <c r="X891" s="100"/>
      <c r="Y891" s="101"/>
      <c r="Z891" s="102"/>
      <c r="AA891" s="103"/>
      <c r="AB891" s="104"/>
      <c r="AC891" s="105"/>
      <c r="AD891" s="904"/>
      <c r="AE891" s="76"/>
      <c r="AF891" s="77" t="str">
        <f t="shared" ref="AF891" si="469">+IF(P892&gt;P891,"SUPERADA",IF(T892=T891,"EQUILIBRADA",IF(T892&lt;T891,"PARA MEJORAR")))</f>
        <v>PARA MEJORAR</v>
      </c>
      <c r="AG891" s="109"/>
      <c r="AH891" s="109"/>
      <c r="AI891" s="109"/>
      <c r="AJ891" s="859"/>
      <c r="AK891" s="124"/>
      <c r="AP891" s="126"/>
      <c r="AQ891" s="104"/>
      <c r="AS891" s="80" t="str">
        <f t="shared" si="442"/>
        <v>MAL</v>
      </c>
    </row>
    <row r="892" spans="1:45" ht="30" customHeight="1" thickBot="1" x14ac:dyDescent="0.35">
      <c r="A892" s="935"/>
      <c r="B892" s="848"/>
      <c r="C892" s="936"/>
      <c r="D892" s="937"/>
      <c r="E892" s="886"/>
      <c r="F892" s="887"/>
      <c r="G892" s="938"/>
      <c r="H892" s="874"/>
      <c r="I892" s="939"/>
      <c r="J892" s="942"/>
      <c r="K892" s="945"/>
      <c r="L892" s="856"/>
      <c r="M892" s="940"/>
      <c r="N892" s="137" t="s">
        <v>52</v>
      </c>
      <c r="O892" s="139">
        <v>0</v>
      </c>
      <c r="P892" s="139">
        <v>0.21</v>
      </c>
      <c r="Q892" s="95">
        <v>0</v>
      </c>
      <c r="R892" s="95">
        <v>0</v>
      </c>
      <c r="S892" s="141">
        <f>SUM(O892:O892)*M891</f>
        <v>0</v>
      </c>
      <c r="T892" s="142">
        <f>SUM(P892:P892)*M891</f>
        <v>8.4000000000000005E-2</v>
      </c>
      <c r="U892" s="142">
        <f>SUM(Q892:Q892)*M891</f>
        <v>0</v>
      </c>
      <c r="V892" s="142">
        <f>SUM(R892:R892)*M891</f>
        <v>0</v>
      </c>
      <c r="W892" s="169">
        <f t="shared" si="460"/>
        <v>8.4000000000000005E-2</v>
      </c>
      <c r="X892" s="144"/>
      <c r="Y892" s="145"/>
      <c r="Z892" s="146"/>
      <c r="AA892" s="147"/>
      <c r="AB892" s="148"/>
      <c r="AC892" s="105"/>
      <c r="AD892" s="904"/>
      <c r="AE892" s="107"/>
      <c r="AF892" s="108"/>
      <c r="AG892" s="109"/>
      <c r="AH892" s="109"/>
      <c r="AI892" s="109"/>
      <c r="AJ892" s="859"/>
      <c r="AK892" s="124"/>
      <c r="AP892" s="126"/>
      <c r="AQ892" s="148"/>
      <c r="AS892" s="114" t="str">
        <f t="shared" si="442"/>
        <v>OK</v>
      </c>
    </row>
    <row r="893" spans="1:45" ht="30" customHeight="1" x14ac:dyDescent="0.3">
      <c r="A893" s="935"/>
      <c r="B893" s="848"/>
      <c r="C893" s="936"/>
      <c r="D893" s="937"/>
      <c r="E893" s="886"/>
      <c r="F893" s="887"/>
      <c r="G893" s="938"/>
      <c r="H893" s="874"/>
      <c r="I893" s="939"/>
      <c r="J893" s="943" t="s">
        <v>1045</v>
      </c>
      <c r="K893" s="944">
        <f>6/12</f>
        <v>0.5</v>
      </c>
      <c r="L893" s="860" t="s">
        <v>1051</v>
      </c>
      <c r="M893" s="941">
        <v>0.6</v>
      </c>
      <c r="N893" s="62" t="s">
        <v>46</v>
      </c>
      <c r="O893" s="64">
        <v>0</v>
      </c>
      <c r="P893" s="64">
        <v>0.5</v>
      </c>
      <c r="Q893" s="64">
        <v>0.75</v>
      </c>
      <c r="R893" s="64">
        <v>1</v>
      </c>
      <c r="S893" s="66">
        <f>SUM(O893:O893)*M893</f>
        <v>0</v>
      </c>
      <c r="T893" s="67">
        <f>SUM(P893:P893)*M893</f>
        <v>0.3</v>
      </c>
      <c r="U893" s="67">
        <f>SUM(Q893:Q893)*M893</f>
        <v>0.44999999999999996</v>
      </c>
      <c r="V893" s="67">
        <f>SUM(R893:R893)*M893</f>
        <v>0.6</v>
      </c>
      <c r="W893" s="155">
        <f t="shared" si="460"/>
        <v>0.6</v>
      </c>
      <c r="X893" s="69">
        <f>+S894+S896</f>
        <v>0</v>
      </c>
      <c r="Y893" s="70">
        <f>+T894+T896</f>
        <v>0.22000000000000003</v>
      </c>
      <c r="Z893" s="71">
        <f>+U894+U896</f>
        <v>0</v>
      </c>
      <c r="AA893" s="72">
        <f>+V894+V896</f>
        <v>0</v>
      </c>
      <c r="AB893" s="73">
        <f>+AA894+AA896</f>
        <v>0</v>
      </c>
      <c r="AC893" s="105"/>
      <c r="AD893" s="904"/>
      <c r="AE893" s="76"/>
      <c r="AF893" s="77" t="str">
        <f t="shared" ref="AF893" si="470">+IF(P894&gt;P893,"SUPERADA",IF(T894=T893,"EQUILIBRADA",IF(T894&lt;T893,"PARA MEJORAR")))</f>
        <v>PARA MEJORAR</v>
      </c>
      <c r="AG893" s="109"/>
      <c r="AH893" s="109"/>
      <c r="AI893" s="109"/>
      <c r="AJ893" s="859"/>
      <c r="AK893" s="124"/>
      <c r="AP893" s="126"/>
      <c r="AQ893" s="73"/>
      <c r="AS893" s="80" t="str">
        <f t="shared" si="442"/>
        <v>MAL</v>
      </c>
    </row>
    <row r="894" spans="1:45" ht="30" customHeight="1" thickBot="1" x14ac:dyDescent="0.35">
      <c r="A894" s="935"/>
      <c r="B894" s="848"/>
      <c r="C894" s="936"/>
      <c r="D894" s="937"/>
      <c r="E894" s="886"/>
      <c r="F894" s="887"/>
      <c r="G894" s="938"/>
      <c r="H894" s="874"/>
      <c r="I894" s="939"/>
      <c r="J894" s="939"/>
      <c r="K894" s="945"/>
      <c r="L894" s="856"/>
      <c r="M894" s="940"/>
      <c r="N894" s="93" t="s">
        <v>52</v>
      </c>
      <c r="O894" s="95">
        <v>0</v>
      </c>
      <c r="P894" s="95">
        <v>0.22</v>
      </c>
      <c r="Q894" s="95">
        <v>0</v>
      </c>
      <c r="R894" s="95">
        <v>0</v>
      </c>
      <c r="S894" s="97">
        <f>SUM(O894:O894)*M893</f>
        <v>0</v>
      </c>
      <c r="T894" s="98">
        <f>SUM(P894:P894)*M893</f>
        <v>0.13200000000000001</v>
      </c>
      <c r="U894" s="98">
        <f>SUM(Q894:Q894)*M893</f>
        <v>0</v>
      </c>
      <c r="V894" s="98">
        <f>SUM(R894:R894)*M893</f>
        <v>0</v>
      </c>
      <c r="W894" s="160">
        <f t="shared" si="460"/>
        <v>0.13200000000000001</v>
      </c>
      <c r="X894" s="100"/>
      <c r="Y894" s="101"/>
      <c r="Z894" s="102"/>
      <c r="AA894" s="103"/>
      <c r="AB894" s="104"/>
      <c r="AC894" s="105"/>
      <c r="AD894" s="904"/>
      <c r="AE894" s="107"/>
      <c r="AF894" s="108"/>
      <c r="AG894" s="109"/>
      <c r="AH894" s="109"/>
      <c r="AI894" s="109"/>
      <c r="AJ894" s="859"/>
      <c r="AK894" s="124"/>
      <c r="AP894" s="126"/>
      <c r="AQ894" s="104"/>
      <c r="AS894" s="114" t="str">
        <f t="shared" si="442"/>
        <v>OK</v>
      </c>
    </row>
    <row r="895" spans="1:45" ht="30" customHeight="1" x14ac:dyDescent="0.3">
      <c r="A895" s="935"/>
      <c r="B895" s="848"/>
      <c r="C895" s="936"/>
      <c r="D895" s="937"/>
      <c r="E895" s="886"/>
      <c r="F895" s="887"/>
      <c r="G895" s="938"/>
      <c r="H895" s="874"/>
      <c r="I895" s="939"/>
      <c r="J895" s="939"/>
      <c r="K895" s="945"/>
      <c r="L895" s="860" t="s">
        <v>1048</v>
      </c>
      <c r="M895" s="941">
        <v>0.4</v>
      </c>
      <c r="N895" s="127" t="s">
        <v>46</v>
      </c>
      <c r="O895" s="184">
        <v>0</v>
      </c>
      <c r="P895" s="184">
        <v>0.5</v>
      </c>
      <c r="Q895" s="184">
        <v>0.75</v>
      </c>
      <c r="R895" s="184">
        <v>1</v>
      </c>
      <c r="S895" s="128">
        <f>SUM(O895:O895)*M895</f>
        <v>0</v>
      </c>
      <c r="T895" s="129">
        <f>SUM(P895:P895)*M895</f>
        <v>0.2</v>
      </c>
      <c r="U895" s="129">
        <f>SUM(Q895:Q895)*M895</f>
        <v>0.30000000000000004</v>
      </c>
      <c r="V895" s="129">
        <f>SUM(R895:R895)*M895</f>
        <v>0.4</v>
      </c>
      <c r="W895" s="186">
        <f t="shared" si="460"/>
        <v>0.4</v>
      </c>
      <c r="X895" s="100"/>
      <c r="Y895" s="101"/>
      <c r="Z895" s="102"/>
      <c r="AA895" s="103"/>
      <c r="AB895" s="104"/>
      <c r="AC895" s="105"/>
      <c r="AD895" s="904"/>
      <c r="AE895" s="76"/>
      <c r="AF895" s="77" t="str">
        <f t="shared" ref="AF895" si="471">+IF(P896&gt;P895,"SUPERADA",IF(T896=T895,"EQUILIBRADA",IF(T896&lt;T895,"PARA MEJORAR")))</f>
        <v>PARA MEJORAR</v>
      </c>
      <c r="AG895" s="109"/>
      <c r="AH895" s="109"/>
      <c r="AI895" s="109"/>
      <c r="AJ895" s="859"/>
      <c r="AK895" s="124"/>
      <c r="AP895" s="126"/>
      <c r="AQ895" s="104"/>
      <c r="AS895" s="80" t="str">
        <f t="shared" si="442"/>
        <v>MAL</v>
      </c>
    </row>
    <row r="896" spans="1:45" ht="30" customHeight="1" thickBot="1" x14ac:dyDescent="0.35">
      <c r="A896" s="935"/>
      <c r="B896" s="848"/>
      <c r="C896" s="936"/>
      <c r="D896" s="937"/>
      <c r="E896" s="886"/>
      <c r="F896" s="887"/>
      <c r="G896" s="938"/>
      <c r="H896" s="874"/>
      <c r="I896" s="939"/>
      <c r="J896" s="942"/>
      <c r="K896" s="945"/>
      <c r="L896" s="856"/>
      <c r="M896" s="940"/>
      <c r="N896" s="137" t="s">
        <v>52</v>
      </c>
      <c r="O896" s="167">
        <v>0</v>
      </c>
      <c r="P896" s="139">
        <v>0.22</v>
      </c>
      <c r="Q896" s="139">
        <v>0</v>
      </c>
      <c r="R896" s="139">
        <v>0</v>
      </c>
      <c r="S896" s="141">
        <f>SUM(O896:O896)*M895</f>
        <v>0</v>
      </c>
      <c r="T896" s="142">
        <f>SUM(P896:P896)*M895</f>
        <v>8.8000000000000009E-2</v>
      </c>
      <c r="U896" s="142">
        <f>SUM(Q896:Q896)*M895</f>
        <v>0</v>
      </c>
      <c r="V896" s="142">
        <f>SUM(R896:R896)*M895</f>
        <v>0</v>
      </c>
      <c r="W896" s="169">
        <f t="shared" si="460"/>
        <v>8.8000000000000009E-2</v>
      </c>
      <c r="X896" s="144"/>
      <c r="Y896" s="145"/>
      <c r="Z896" s="146"/>
      <c r="AA896" s="147"/>
      <c r="AB896" s="148"/>
      <c r="AC896" s="105"/>
      <c r="AD896" s="904"/>
      <c r="AE896" s="107"/>
      <c r="AF896" s="108"/>
      <c r="AG896" s="109"/>
      <c r="AH896" s="109"/>
      <c r="AI896" s="109"/>
      <c r="AJ896" s="859"/>
      <c r="AK896" s="124"/>
      <c r="AP896" s="126"/>
      <c r="AQ896" s="148"/>
      <c r="AS896" s="114" t="str">
        <f t="shared" si="442"/>
        <v>OK</v>
      </c>
    </row>
    <row r="897" spans="1:45" ht="30" customHeight="1" x14ac:dyDescent="0.3">
      <c r="A897" s="935"/>
      <c r="B897" s="848"/>
      <c r="C897" s="936"/>
      <c r="D897" s="937"/>
      <c r="E897" s="886"/>
      <c r="F897" s="887"/>
      <c r="G897" s="938"/>
      <c r="H897" s="874"/>
      <c r="I897" s="939"/>
      <c r="J897" s="943" t="s">
        <v>1045</v>
      </c>
      <c r="K897" s="944">
        <f>6/12</f>
        <v>0.5</v>
      </c>
      <c r="L897" s="860" t="s">
        <v>1052</v>
      </c>
      <c r="M897" s="941">
        <v>0.6</v>
      </c>
      <c r="N897" s="62" t="s">
        <v>46</v>
      </c>
      <c r="O897" s="64">
        <v>0</v>
      </c>
      <c r="P897" s="64">
        <v>0.5</v>
      </c>
      <c r="Q897" s="64">
        <v>0.75</v>
      </c>
      <c r="R897" s="64">
        <v>1</v>
      </c>
      <c r="S897" s="66">
        <f>SUM(O897:O897)*M897</f>
        <v>0</v>
      </c>
      <c r="T897" s="67">
        <f>SUM(P897:P897)*M897</f>
        <v>0.3</v>
      </c>
      <c r="U897" s="67">
        <f>SUM(Q897:Q897)*M897</f>
        <v>0.44999999999999996</v>
      </c>
      <c r="V897" s="67">
        <f>SUM(R897:R897)*M897</f>
        <v>0.6</v>
      </c>
      <c r="W897" s="155">
        <f t="shared" si="460"/>
        <v>0.6</v>
      </c>
      <c r="X897" s="69">
        <f>+S898+S900</f>
        <v>0</v>
      </c>
      <c r="Y897" s="70">
        <f>+T898+T900</f>
        <v>0.25</v>
      </c>
      <c r="Z897" s="71">
        <f>+U898+U900</f>
        <v>0</v>
      </c>
      <c r="AA897" s="72">
        <f>+V898+V900</f>
        <v>0</v>
      </c>
      <c r="AB897" s="73">
        <f>+AA898+AA900</f>
        <v>0</v>
      </c>
      <c r="AC897" s="105"/>
      <c r="AD897" s="904"/>
      <c r="AE897" s="76"/>
      <c r="AF897" s="77" t="str">
        <f t="shared" ref="AF897" si="472">+IF(P898&gt;P897,"SUPERADA",IF(T898=T897,"EQUILIBRADA",IF(T898&lt;T897,"PARA MEJORAR")))</f>
        <v>PARA MEJORAR</v>
      </c>
      <c r="AG897" s="109"/>
      <c r="AH897" s="109"/>
      <c r="AI897" s="109"/>
      <c r="AJ897" s="859"/>
      <c r="AK897" s="124"/>
      <c r="AP897" s="126"/>
      <c r="AQ897" s="73"/>
      <c r="AS897" s="80" t="str">
        <f t="shared" si="442"/>
        <v>MAL</v>
      </c>
    </row>
    <row r="898" spans="1:45" ht="30" customHeight="1" thickBot="1" x14ac:dyDescent="0.35">
      <c r="A898" s="935"/>
      <c r="B898" s="848"/>
      <c r="C898" s="936"/>
      <c r="D898" s="937"/>
      <c r="E898" s="886"/>
      <c r="F898" s="887"/>
      <c r="G898" s="938"/>
      <c r="H898" s="874"/>
      <c r="I898" s="939"/>
      <c r="J898" s="939"/>
      <c r="K898" s="945"/>
      <c r="L898" s="856"/>
      <c r="M898" s="940"/>
      <c r="N898" s="93" t="s">
        <v>52</v>
      </c>
      <c r="O898" s="946">
        <v>0</v>
      </c>
      <c r="P898" s="946">
        <v>0.25</v>
      </c>
      <c r="Q898" s="946">
        <v>0</v>
      </c>
      <c r="R898" s="946">
        <v>0</v>
      </c>
      <c r="S898" s="97">
        <f>SUM(O898:O898)*M897</f>
        <v>0</v>
      </c>
      <c r="T898" s="98">
        <f>SUM(P898:P898)*M897</f>
        <v>0.15</v>
      </c>
      <c r="U898" s="98">
        <f>SUM(Q898:Q898)*M897</f>
        <v>0</v>
      </c>
      <c r="V898" s="98">
        <f>SUM(R898:R898)*M897</f>
        <v>0</v>
      </c>
      <c r="W898" s="160">
        <f t="shared" si="460"/>
        <v>0.15</v>
      </c>
      <c r="X898" s="100"/>
      <c r="Y898" s="101"/>
      <c r="Z898" s="102"/>
      <c r="AA898" s="103"/>
      <c r="AB898" s="104"/>
      <c r="AC898" s="105"/>
      <c r="AD898" s="904"/>
      <c r="AE898" s="107"/>
      <c r="AF898" s="108"/>
      <c r="AG898" s="109"/>
      <c r="AH898" s="109"/>
      <c r="AI898" s="109"/>
      <c r="AJ898" s="859"/>
      <c r="AK898" s="124"/>
      <c r="AP898" s="126"/>
      <c r="AQ898" s="104"/>
      <c r="AS898" s="114" t="str">
        <f t="shared" si="442"/>
        <v>OK</v>
      </c>
    </row>
    <row r="899" spans="1:45" ht="30" customHeight="1" x14ac:dyDescent="0.3">
      <c r="A899" s="935"/>
      <c r="B899" s="848"/>
      <c r="C899" s="936"/>
      <c r="D899" s="937"/>
      <c r="E899" s="886"/>
      <c r="F899" s="887"/>
      <c r="G899" s="938"/>
      <c r="H899" s="874"/>
      <c r="I899" s="939"/>
      <c r="J899" s="939"/>
      <c r="K899" s="945"/>
      <c r="L899" s="860" t="s">
        <v>1048</v>
      </c>
      <c r="M899" s="941">
        <v>0.4</v>
      </c>
      <c r="N899" s="127" t="s">
        <v>46</v>
      </c>
      <c r="O899" s="184">
        <v>0</v>
      </c>
      <c r="P899" s="184">
        <v>0.5</v>
      </c>
      <c r="Q899" s="184">
        <v>0.75</v>
      </c>
      <c r="R899" s="184">
        <v>1</v>
      </c>
      <c r="S899" s="128">
        <f>SUM(O899:O899)*M899</f>
        <v>0</v>
      </c>
      <c r="T899" s="129">
        <f>SUM(P899:P899)*M899</f>
        <v>0.2</v>
      </c>
      <c r="U899" s="129">
        <f>SUM(Q899:Q899)*M899</f>
        <v>0.30000000000000004</v>
      </c>
      <c r="V899" s="129">
        <f>SUM(R899:R899)*M899</f>
        <v>0.4</v>
      </c>
      <c r="W899" s="186">
        <f t="shared" si="460"/>
        <v>0.4</v>
      </c>
      <c r="X899" s="100"/>
      <c r="Y899" s="101"/>
      <c r="Z899" s="102"/>
      <c r="AA899" s="103"/>
      <c r="AB899" s="104"/>
      <c r="AC899" s="105"/>
      <c r="AD899" s="904"/>
      <c r="AE899" s="76"/>
      <c r="AF899" s="77" t="str">
        <f t="shared" ref="AF899" si="473">+IF(P900&gt;P899,"SUPERADA",IF(T900=T899,"EQUILIBRADA",IF(T900&lt;T899,"PARA MEJORAR")))</f>
        <v>PARA MEJORAR</v>
      </c>
      <c r="AG899" s="109"/>
      <c r="AH899" s="109"/>
      <c r="AI899" s="109"/>
      <c r="AJ899" s="859"/>
      <c r="AK899" s="124"/>
      <c r="AP899" s="126"/>
      <c r="AQ899" s="104"/>
      <c r="AS899" s="80" t="str">
        <f t="shared" si="442"/>
        <v>MAL</v>
      </c>
    </row>
    <row r="900" spans="1:45" ht="30" customHeight="1" thickBot="1" x14ac:dyDescent="0.35">
      <c r="A900" s="935"/>
      <c r="B900" s="848"/>
      <c r="C900" s="936"/>
      <c r="D900" s="937"/>
      <c r="E900" s="886"/>
      <c r="F900" s="887"/>
      <c r="G900" s="938"/>
      <c r="H900" s="874"/>
      <c r="I900" s="939"/>
      <c r="J900" s="942"/>
      <c r="K900" s="945"/>
      <c r="L900" s="856"/>
      <c r="M900" s="940"/>
      <c r="N900" s="137" t="s">
        <v>52</v>
      </c>
      <c r="O900" s="139">
        <v>0</v>
      </c>
      <c r="P900" s="946">
        <v>0.25</v>
      </c>
      <c r="Q900" s="946">
        <v>0</v>
      </c>
      <c r="R900" s="946">
        <v>0</v>
      </c>
      <c r="S900" s="141">
        <f>SUM(O900:O900)*M899</f>
        <v>0</v>
      </c>
      <c r="T900" s="142">
        <f>SUM(P900:P900)*M899</f>
        <v>0.1</v>
      </c>
      <c r="U900" s="142">
        <f>SUM(Q900:Q900)*M899</f>
        <v>0</v>
      </c>
      <c r="V900" s="142">
        <f>SUM(R900:R900)*M899</f>
        <v>0</v>
      </c>
      <c r="W900" s="169">
        <f t="shared" si="460"/>
        <v>0.1</v>
      </c>
      <c r="X900" s="144"/>
      <c r="Y900" s="145"/>
      <c r="Z900" s="146"/>
      <c r="AA900" s="147"/>
      <c r="AB900" s="148"/>
      <c r="AC900" s="105"/>
      <c r="AD900" s="904"/>
      <c r="AE900" s="107"/>
      <c r="AF900" s="108"/>
      <c r="AG900" s="109"/>
      <c r="AH900" s="109"/>
      <c r="AI900" s="109"/>
      <c r="AJ900" s="859"/>
      <c r="AK900" s="124"/>
      <c r="AP900" s="126"/>
      <c r="AQ900" s="148"/>
      <c r="AS900" s="114" t="str">
        <f t="shared" si="442"/>
        <v>OK</v>
      </c>
    </row>
    <row r="901" spans="1:45" ht="30" customHeight="1" x14ac:dyDescent="0.3">
      <c r="A901" s="935"/>
      <c r="B901" s="848"/>
      <c r="C901" s="936"/>
      <c r="D901" s="937"/>
      <c r="E901" s="886"/>
      <c r="F901" s="887"/>
      <c r="G901" s="938"/>
      <c r="H901" s="874"/>
      <c r="I901" s="939"/>
      <c r="J901" s="943" t="s">
        <v>1045</v>
      </c>
      <c r="K901" s="947">
        <f>6/12</f>
        <v>0.5</v>
      </c>
      <c r="L901" s="860" t="s">
        <v>1053</v>
      </c>
      <c r="M901" s="941">
        <v>0.6</v>
      </c>
      <c r="N901" s="62" t="s">
        <v>46</v>
      </c>
      <c r="O901" s="64">
        <v>0</v>
      </c>
      <c r="P901" s="948">
        <v>0.5</v>
      </c>
      <c r="Q901" s="64">
        <v>0.75</v>
      </c>
      <c r="R901" s="64">
        <v>1</v>
      </c>
      <c r="S901" s="66">
        <f>SUM(O901:O901)*M901</f>
        <v>0</v>
      </c>
      <c r="T901" s="67">
        <f>SUM(P901:P901)*M901</f>
        <v>0.3</v>
      </c>
      <c r="U901" s="67">
        <f>SUM(Q901:Q901)*M901</f>
        <v>0.44999999999999996</v>
      </c>
      <c r="V901" s="67">
        <f>SUM(R901:R901)*M901</f>
        <v>0.6</v>
      </c>
      <c r="W901" s="155">
        <f t="shared" si="460"/>
        <v>0.6</v>
      </c>
      <c r="X901" s="69">
        <f>+S902+S904</f>
        <v>0</v>
      </c>
      <c r="Y901" s="70">
        <f>+T902+T904</f>
        <v>0.24</v>
      </c>
      <c r="Z901" s="71">
        <f>+U902+U904</f>
        <v>0</v>
      </c>
      <c r="AA901" s="72">
        <f>+V902+V904</f>
        <v>0</v>
      </c>
      <c r="AB901" s="73">
        <f>+AA902+AA904</f>
        <v>0</v>
      </c>
      <c r="AC901" s="105"/>
      <c r="AD901" s="904"/>
      <c r="AE901" s="76"/>
      <c r="AF901" s="77" t="str">
        <f t="shared" ref="AF901" si="474">+IF(P902&gt;P901,"SUPERADA",IF(T902=T901,"EQUILIBRADA",IF(T902&lt;T901,"PARA MEJORAR")))</f>
        <v>PARA MEJORAR</v>
      </c>
      <c r="AG901" s="109"/>
      <c r="AH901" s="109"/>
      <c r="AI901" s="109"/>
      <c r="AJ901" s="859"/>
      <c r="AK901" s="124"/>
      <c r="AP901" s="126"/>
      <c r="AQ901" s="73"/>
      <c r="AS901" s="80" t="str">
        <f t="shared" si="442"/>
        <v>MAL</v>
      </c>
    </row>
    <row r="902" spans="1:45" ht="30" customHeight="1" thickBot="1" x14ac:dyDescent="0.35">
      <c r="A902" s="935"/>
      <c r="B902" s="848"/>
      <c r="C902" s="936"/>
      <c r="D902" s="937"/>
      <c r="E902" s="886"/>
      <c r="F902" s="887"/>
      <c r="G902" s="938"/>
      <c r="H902" s="874"/>
      <c r="I902" s="939"/>
      <c r="J902" s="939"/>
      <c r="K902" s="939"/>
      <c r="L902" s="856"/>
      <c r="M902" s="940"/>
      <c r="N902" s="93" t="s">
        <v>52</v>
      </c>
      <c r="O902" s="95">
        <v>0</v>
      </c>
      <c r="P902" s="946">
        <v>0.24</v>
      </c>
      <c r="Q902" s="946">
        <v>0</v>
      </c>
      <c r="R902" s="946">
        <v>0</v>
      </c>
      <c r="S902" s="97">
        <f>SUM(O902:O902)*M901</f>
        <v>0</v>
      </c>
      <c r="T902" s="98">
        <f>SUM(P902:P902)*M901</f>
        <v>0.14399999999999999</v>
      </c>
      <c r="U902" s="98">
        <f>SUM(Q902:Q902)*M901</f>
        <v>0</v>
      </c>
      <c r="V902" s="98">
        <f>SUM(R902:R902)*M901</f>
        <v>0</v>
      </c>
      <c r="W902" s="160">
        <f t="shared" si="460"/>
        <v>0.14399999999999999</v>
      </c>
      <c r="X902" s="100"/>
      <c r="Y902" s="101"/>
      <c r="Z902" s="102"/>
      <c r="AA902" s="103"/>
      <c r="AB902" s="104"/>
      <c r="AC902" s="105"/>
      <c r="AD902" s="904"/>
      <c r="AE902" s="107"/>
      <c r="AF902" s="108"/>
      <c r="AG902" s="109"/>
      <c r="AH902" s="109"/>
      <c r="AI902" s="109"/>
      <c r="AJ902" s="859"/>
      <c r="AK902" s="124"/>
      <c r="AP902" s="126"/>
      <c r="AQ902" s="104"/>
      <c r="AS902" s="114" t="str">
        <f t="shared" si="442"/>
        <v>OK</v>
      </c>
    </row>
    <row r="903" spans="1:45" ht="30" customHeight="1" x14ac:dyDescent="0.3">
      <c r="A903" s="935"/>
      <c r="B903" s="848"/>
      <c r="C903" s="936"/>
      <c r="D903" s="937"/>
      <c r="E903" s="886"/>
      <c r="F903" s="887"/>
      <c r="G903" s="938"/>
      <c r="H903" s="874"/>
      <c r="I903" s="939"/>
      <c r="J903" s="939"/>
      <c r="K903" s="939"/>
      <c r="L903" s="860" t="s">
        <v>1048</v>
      </c>
      <c r="M903" s="941">
        <v>0.4</v>
      </c>
      <c r="N903" s="127" t="s">
        <v>46</v>
      </c>
      <c r="O903" s="184">
        <v>0</v>
      </c>
      <c r="P903" s="184">
        <v>0.5</v>
      </c>
      <c r="Q903" s="184">
        <v>0.75</v>
      </c>
      <c r="R903" s="184">
        <v>1</v>
      </c>
      <c r="S903" s="128">
        <f>SUM(O903:O903)*M903</f>
        <v>0</v>
      </c>
      <c r="T903" s="129">
        <f>SUM(P903:P903)*M903</f>
        <v>0.2</v>
      </c>
      <c r="U903" s="129">
        <f>SUM(Q903:Q903)*M903</f>
        <v>0.30000000000000004</v>
      </c>
      <c r="V903" s="129">
        <f>SUM(R903:R903)*M903</f>
        <v>0.4</v>
      </c>
      <c r="W903" s="186">
        <f t="shared" si="460"/>
        <v>0.4</v>
      </c>
      <c r="X903" s="100"/>
      <c r="Y903" s="101"/>
      <c r="Z903" s="102"/>
      <c r="AA903" s="103"/>
      <c r="AB903" s="104"/>
      <c r="AC903" s="105"/>
      <c r="AD903" s="904"/>
      <c r="AE903" s="76"/>
      <c r="AF903" s="77" t="str">
        <f t="shared" ref="AF903" si="475">+IF(P904&gt;P903,"SUPERADA",IF(T904=T903,"EQUILIBRADA",IF(T904&lt;T903,"PARA MEJORAR")))</f>
        <v>PARA MEJORAR</v>
      </c>
      <c r="AG903" s="109"/>
      <c r="AH903" s="109"/>
      <c r="AI903" s="109"/>
      <c r="AJ903" s="859"/>
      <c r="AK903" s="124"/>
      <c r="AP903" s="126"/>
      <c r="AQ903" s="104"/>
      <c r="AS903" s="80" t="str">
        <f t="shared" si="442"/>
        <v>MAL</v>
      </c>
    </row>
    <row r="904" spans="1:45" ht="30" customHeight="1" thickBot="1" x14ac:dyDescent="0.35">
      <c r="A904" s="935"/>
      <c r="B904" s="848"/>
      <c r="C904" s="949"/>
      <c r="D904" s="950"/>
      <c r="E904" s="907"/>
      <c r="F904" s="908"/>
      <c r="G904" s="951"/>
      <c r="H904" s="879"/>
      <c r="I904" s="952"/>
      <c r="J904" s="952"/>
      <c r="K904" s="939"/>
      <c r="L904" s="867"/>
      <c r="M904" s="953"/>
      <c r="N904" s="137" t="s">
        <v>52</v>
      </c>
      <c r="O904" s="139">
        <v>0</v>
      </c>
      <c r="P904" s="954">
        <v>0.24</v>
      </c>
      <c r="Q904" s="946">
        <v>0</v>
      </c>
      <c r="R904" s="946">
        <v>0</v>
      </c>
      <c r="S904" s="141">
        <f>SUM(O904:O904)*M903</f>
        <v>0</v>
      </c>
      <c r="T904" s="142">
        <f>SUM(P904:P904)*M903</f>
        <v>9.6000000000000002E-2</v>
      </c>
      <c r="U904" s="142">
        <f>SUM(Q904:Q904)*M903</f>
        <v>0</v>
      </c>
      <c r="V904" s="142">
        <f>SUM(R904:R904)*M903</f>
        <v>0</v>
      </c>
      <c r="W904" s="169">
        <f t="shared" si="460"/>
        <v>9.6000000000000002E-2</v>
      </c>
      <c r="X904" s="144"/>
      <c r="Y904" s="145"/>
      <c r="Z904" s="146"/>
      <c r="AA904" s="147"/>
      <c r="AB904" s="148"/>
      <c r="AC904" s="105"/>
      <c r="AD904" s="916"/>
      <c r="AE904" s="107"/>
      <c r="AF904" s="108"/>
      <c r="AG904" s="150"/>
      <c r="AH904" s="150"/>
      <c r="AI904" s="109"/>
      <c r="AJ904" s="859"/>
      <c r="AK904" s="955"/>
      <c r="AL904" s="956"/>
      <c r="AM904" s="956"/>
      <c r="AN904" s="956"/>
      <c r="AO904" s="956"/>
      <c r="AP904" s="957"/>
      <c r="AQ904" s="148"/>
      <c r="AS904" s="114" t="str">
        <f t="shared" ref="AS904:AS911" si="476">IF(W904=T904,"OK","MAL")</f>
        <v>OK</v>
      </c>
    </row>
    <row r="905" spans="1:45" ht="30" customHeight="1" x14ac:dyDescent="0.3">
      <c r="A905" s="935"/>
      <c r="B905" s="848"/>
      <c r="C905" s="929"/>
      <c r="D905" s="930"/>
      <c r="E905" s="884"/>
      <c r="F905" s="885"/>
      <c r="G905" s="958" t="s">
        <v>1054</v>
      </c>
      <c r="H905" s="870">
        <v>123</v>
      </c>
      <c r="I905" s="959" t="s">
        <v>145</v>
      </c>
      <c r="J905" s="841" t="s">
        <v>146</v>
      </c>
      <c r="K905" s="960">
        <v>0.4</v>
      </c>
      <c r="L905" s="961" t="s">
        <v>194</v>
      </c>
      <c r="M905" s="844">
        <v>0.33</v>
      </c>
      <c r="N905" s="62" t="s">
        <v>46</v>
      </c>
      <c r="O905" s="223">
        <v>0</v>
      </c>
      <c r="P905" s="962">
        <v>1</v>
      </c>
      <c r="Q905" s="224">
        <v>1</v>
      </c>
      <c r="R905" s="225">
        <v>1</v>
      </c>
      <c r="S905" s="226">
        <f>SUM(O905:O905)*M905</f>
        <v>0</v>
      </c>
      <c r="T905" s="227">
        <f>SUM(P905:P905)*M905</f>
        <v>0.33</v>
      </c>
      <c r="U905" s="227">
        <f>SUM(Q905:Q905)*M905</f>
        <v>0.33</v>
      </c>
      <c r="V905" s="227">
        <f>SUM(R905:R905)*M905</f>
        <v>0.33</v>
      </c>
      <c r="W905" s="228">
        <f t="shared" si="460"/>
        <v>0.33</v>
      </c>
      <c r="X905" s="69">
        <f>+S906+S910</f>
        <v>0</v>
      </c>
      <c r="Y905" s="70">
        <f>+T906+T910</f>
        <v>0.16500000000000001</v>
      </c>
      <c r="Z905" s="71">
        <f>+U906+U910</f>
        <v>0</v>
      </c>
      <c r="AA905" s="72">
        <f>+V906+V910</f>
        <v>0</v>
      </c>
      <c r="AB905" s="73">
        <f>+AA906+AA910</f>
        <v>0</v>
      </c>
      <c r="AC905" s="105"/>
      <c r="AD905" s="903" t="s">
        <v>1055</v>
      </c>
      <c r="AE905" s="76"/>
      <c r="AF905" s="77" t="str">
        <f t="shared" ref="AF905" si="477">+IF(P906&gt;P905,"SUPERADA",IF(T906=T905,"EQUILIBRADA",IF(T906&lt;T905,"PARA MEJORAR")))</f>
        <v>PARA MEJORAR</v>
      </c>
      <c r="AG905" s="77" t="str">
        <f>IF(COUNTIF(AF905:AF910,"PARA MEJORAR")&gt;=1,"PARA MEJORAR","BIEN")</f>
        <v>PARA MEJORAR</v>
      </c>
      <c r="AH905" s="77" t="str">
        <f>IF(COUNTIF(AG905:AG910,"PARA MEJORAR")&gt;=1,"PARA MEJORAR","BIEN")</f>
        <v>PARA MEJORAR</v>
      </c>
      <c r="AI905" s="109"/>
      <c r="AJ905" s="859"/>
      <c r="AK905" s="229"/>
      <c r="AL905" s="230"/>
      <c r="AM905" s="230"/>
      <c r="AN905" s="230"/>
      <c r="AO905" s="230"/>
      <c r="AP905" s="231"/>
      <c r="AQ905" s="73"/>
      <c r="AS905" s="80" t="str">
        <f t="shared" si="476"/>
        <v>OK</v>
      </c>
    </row>
    <row r="906" spans="1:45" ht="30" customHeight="1" thickBot="1" x14ac:dyDescent="0.35">
      <c r="A906" s="935"/>
      <c r="B906" s="848"/>
      <c r="C906" s="936"/>
      <c r="D906" s="937"/>
      <c r="E906" s="886"/>
      <c r="F906" s="887"/>
      <c r="G906" s="963"/>
      <c r="H906" s="874"/>
      <c r="I906" s="964"/>
      <c r="J906" s="855"/>
      <c r="K906" s="965"/>
      <c r="L906" s="966"/>
      <c r="M906" s="857"/>
      <c r="N906" s="93" t="s">
        <v>52</v>
      </c>
      <c r="O906" s="233">
        <v>0</v>
      </c>
      <c r="P906" s="234">
        <v>0.5</v>
      </c>
      <c r="Q906" s="234">
        <v>0</v>
      </c>
      <c r="R906" s="235">
        <v>0</v>
      </c>
      <c r="S906" s="236">
        <f>SUM(O906:O906)*M905</f>
        <v>0</v>
      </c>
      <c r="T906" s="237">
        <f>SUM(P906:P906)*M905</f>
        <v>0.16500000000000001</v>
      </c>
      <c r="U906" s="237">
        <f>SUM(Q906:Q906)*M905</f>
        <v>0</v>
      </c>
      <c r="V906" s="237">
        <f>SUM(R906:R906)*M905</f>
        <v>0</v>
      </c>
      <c r="W906" s="238">
        <f t="shared" si="460"/>
        <v>0.16500000000000001</v>
      </c>
      <c r="X906" s="100"/>
      <c r="Y906" s="101"/>
      <c r="Z906" s="102"/>
      <c r="AA906" s="103"/>
      <c r="AB906" s="104"/>
      <c r="AC906" s="105"/>
      <c r="AD906" s="904"/>
      <c r="AE906" s="107"/>
      <c r="AF906" s="108"/>
      <c r="AG906" s="109"/>
      <c r="AH906" s="109"/>
      <c r="AI906" s="109"/>
      <c r="AJ906" s="859"/>
      <c r="AK906" s="124"/>
      <c r="AP906" s="126"/>
      <c r="AQ906" s="104"/>
      <c r="AS906" s="114" t="str">
        <f t="shared" si="476"/>
        <v>OK</v>
      </c>
    </row>
    <row r="907" spans="1:45" ht="30" customHeight="1" x14ac:dyDescent="0.3">
      <c r="A907" s="935"/>
      <c r="B907" s="848"/>
      <c r="C907" s="936"/>
      <c r="D907" s="937"/>
      <c r="E907" s="886"/>
      <c r="F907" s="887"/>
      <c r="G907" s="963"/>
      <c r="H907" s="874"/>
      <c r="I907" s="964"/>
      <c r="J907" s="855"/>
      <c r="K907" s="965"/>
      <c r="L907" s="967" t="s">
        <v>149</v>
      </c>
      <c r="M907" s="861">
        <v>0.33</v>
      </c>
      <c r="N907" s="127" t="s">
        <v>46</v>
      </c>
      <c r="O907" s="239">
        <v>0</v>
      </c>
      <c r="P907" s="240">
        <v>0</v>
      </c>
      <c r="Q907" s="240">
        <v>1</v>
      </c>
      <c r="R907" s="241">
        <v>1</v>
      </c>
      <c r="S907" s="242">
        <f>SUM(O907:O907)*M907</f>
        <v>0</v>
      </c>
      <c r="T907" s="243">
        <f>SUM(P907:P907)*M907</f>
        <v>0</v>
      </c>
      <c r="U907" s="243">
        <f>SUM(Q907:Q907)*M907</f>
        <v>0.33</v>
      </c>
      <c r="V907" s="243">
        <f>SUM(R907:R907)*M907</f>
        <v>0.33</v>
      </c>
      <c r="W907" s="244">
        <f t="shared" si="460"/>
        <v>0.33</v>
      </c>
      <c r="X907" s="100"/>
      <c r="Y907" s="101"/>
      <c r="Z907" s="102"/>
      <c r="AA907" s="103"/>
      <c r="AB907" s="104"/>
      <c r="AC907" s="105"/>
      <c r="AD907" s="904"/>
      <c r="AE907" s="76"/>
      <c r="AF907" s="77" t="str">
        <f t="shared" ref="AF907" si="478">+IF(P908&gt;P907,"SUPERADA",IF(T908=T907,"EQUILIBRADA",IF(T908&lt;T907,"PARA MEJORAR")))</f>
        <v>SUPERADA</v>
      </c>
      <c r="AG907" s="109"/>
      <c r="AH907" s="109"/>
      <c r="AI907" s="109"/>
      <c r="AJ907" s="859"/>
      <c r="AK907" s="124"/>
      <c r="AP907" s="126"/>
      <c r="AQ907" s="104"/>
      <c r="AS907" s="80" t="str">
        <f t="shared" si="476"/>
        <v>MAL</v>
      </c>
    </row>
    <row r="908" spans="1:45" ht="30" customHeight="1" thickBot="1" x14ac:dyDescent="0.35">
      <c r="A908" s="935"/>
      <c r="B908" s="848"/>
      <c r="C908" s="936"/>
      <c r="D908" s="937"/>
      <c r="E908" s="886"/>
      <c r="F908" s="887"/>
      <c r="G908" s="963"/>
      <c r="H908" s="874"/>
      <c r="I908" s="964"/>
      <c r="J908" s="855"/>
      <c r="K908" s="965"/>
      <c r="L908" s="966"/>
      <c r="M908" s="857"/>
      <c r="N908" s="245" t="s">
        <v>52</v>
      </c>
      <c r="O908" s="233">
        <v>0</v>
      </c>
      <c r="P908" s="234">
        <v>0.5</v>
      </c>
      <c r="Q908" s="234">
        <v>0</v>
      </c>
      <c r="R908" s="235">
        <v>0</v>
      </c>
      <c r="S908" s="236">
        <f>SUM(O908:O908)*M907</f>
        <v>0</v>
      </c>
      <c r="T908" s="237">
        <f>SUM(P908:P908)*M907</f>
        <v>0.16500000000000001</v>
      </c>
      <c r="U908" s="237">
        <f>SUM(Q908:Q908)*M907</f>
        <v>0</v>
      </c>
      <c r="V908" s="237">
        <f>SUM(R908:R908)*M907</f>
        <v>0</v>
      </c>
      <c r="W908" s="238">
        <f>MAX(S908:V908)</f>
        <v>0.16500000000000001</v>
      </c>
      <c r="X908" s="100"/>
      <c r="Y908" s="101"/>
      <c r="Z908" s="102"/>
      <c r="AA908" s="103"/>
      <c r="AB908" s="104"/>
      <c r="AC908" s="105"/>
      <c r="AD908" s="904"/>
      <c r="AE908" s="107"/>
      <c r="AF908" s="108"/>
      <c r="AG908" s="109"/>
      <c r="AH908" s="109"/>
      <c r="AI908" s="109"/>
      <c r="AJ908" s="859"/>
      <c r="AK908" s="124"/>
      <c r="AP908" s="126"/>
      <c r="AQ908" s="104"/>
      <c r="AS908" s="114" t="str">
        <f t="shared" si="476"/>
        <v>OK</v>
      </c>
    </row>
    <row r="909" spans="1:45" ht="30" customHeight="1" x14ac:dyDescent="0.3">
      <c r="A909" s="935"/>
      <c r="B909" s="848"/>
      <c r="C909" s="936"/>
      <c r="D909" s="937"/>
      <c r="E909" s="886"/>
      <c r="F909" s="887"/>
      <c r="G909" s="963"/>
      <c r="H909" s="874"/>
      <c r="I909" s="964"/>
      <c r="J909" s="855"/>
      <c r="K909" s="965"/>
      <c r="L909" s="967" t="s">
        <v>150</v>
      </c>
      <c r="M909" s="861">
        <v>0.34</v>
      </c>
      <c r="N909" s="246" t="s">
        <v>46</v>
      </c>
      <c r="O909" s="239">
        <v>0</v>
      </c>
      <c r="P909" s="240">
        <v>0</v>
      </c>
      <c r="Q909" s="240">
        <v>1</v>
      </c>
      <c r="R909" s="241">
        <v>1</v>
      </c>
      <c r="S909" s="242">
        <f>SUM(O909:O909)*M909</f>
        <v>0</v>
      </c>
      <c r="T909" s="243">
        <f>SUM(P909:P909)*M909</f>
        <v>0</v>
      </c>
      <c r="U909" s="243">
        <f>SUM(Q909:Q909)*M909</f>
        <v>0.34</v>
      </c>
      <c r="V909" s="243">
        <f>SUM(R909:R909)*M909</f>
        <v>0.34</v>
      </c>
      <c r="W909" s="244">
        <f>MAX(S909:V909)</f>
        <v>0.34</v>
      </c>
      <c r="X909" s="100"/>
      <c r="Y909" s="101"/>
      <c r="Z909" s="102"/>
      <c r="AA909" s="103"/>
      <c r="AB909" s="104"/>
      <c r="AC909" s="105"/>
      <c r="AD909" s="904"/>
      <c r="AE909" s="76"/>
      <c r="AF909" s="77" t="str">
        <f t="shared" ref="AF909" si="479">+IF(P910&gt;P909,"SUPERADA",IF(T910=T909,"EQUILIBRADA",IF(T910&lt;T909,"PARA MEJORAR")))</f>
        <v>EQUILIBRADA</v>
      </c>
      <c r="AG909" s="109"/>
      <c r="AH909" s="109"/>
      <c r="AI909" s="109"/>
      <c r="AJ909" s="859"/>
      <c r="AK909" s="124"/>
      <c r="AP909" s="126"/>
      <c r="AQ909" s="104"/>
      <c r="AS909" s="80" t="str">
        <f t="shared" si="476"/>
        <v>MAL</v>
      </c>
    </row>
    <row r="910" spans="1:45" ht="30" customHeight="1" thickBot="1" x14ac:dyDescent="0.35">
      <c r="A910" s="968"/>
      <c r="B910" s="969"/>
      <c r="C910" s="949"/>
      <c r="D910" s="950"/>
      <c r="E910" s="907"/>
      <c r="F910" s="908"/>
      <c r="G910" s="970"/>
      <c r="H910" s="879"/>
      <c r="I910" s="971"/>
      <c r="J910" s="866"/>
      <c r="K910" s="972"/>
      <c r="L910" s="973"/>
      <c r="M910" s="868"/>
      <c r="N910" s="137" t="s">
        <v>52</v>
      </c>
      <c r="O910" s="249">
        <v>0</v>
      </c>
      <c r="P910" s="250">
        <v>0</v>
      </c>
      <c r="Q910" s="250">
        <v>0</v>
      </c>
      <c r="R910" s="251">
        <v>0</v>
      </c>
      <c r="S910" s="252">
        <f>SUM(O910:O910)*M909</f>
        <v>0</v>
      </c>
      <c r="T910" s="253">
        <f>SUM(P910:P910)*M909</f>
        <v>0</v>
      </c>
      <c r="U910" s="253">
        <f>SUM(Q910:Q910)*M909</f>
        <v>0</v>
      </c>
      <c r="V910" s="253">
        <f>SUM(R910:R910)*M909</f>
        <v>0</v>
      </c>
      <c r="W910" s="254">
        <f t="shared" si="460"/>
        <v>0</v>
      </c>
      <c r="X910" s="144"/>
      <c r="Y910" s="145"/>
      <c r="Z910" s="146"/>
      <c r="AA910" s="147"/>
      <c r="AB910" s="148"/>
      <c r="AC910" s="255"/>
      <c r="AD910" s="916"/>
      <c r="AE910" s="974"/>
      <c r="AF910" s="150"/>
      <c r="AG910" s="150"/>
      <c r="AH910" s="150"/>
      <c r="AI910" s="150"/>
      <c r="AJ910" s="975"/>
      <c r="AK910" s="955"/>
      <c r="AL910" s="956"/>
      <c r="AM910" s="956"/>
      <c r="AN910" s="956"/>
      <c r="AO910" s="956"/>
      <c r="AP910" s="957"/>
      <c r="AQ910" s="148"/>
      <c r="AS910" s="114" t="str">
        <f t="shared" si="476"/>
        <v>OK</v>
      </c>
    </row>
    <row r="911" spans="1:45" s="3" customFormat="1" ht="15.75" customHeight="1" x14ac:dyDescent="0.3">
      <c r="A911" s="976"/>
      <c r="B911" s="976"/>
      <c r="C911" s="976"/>
      <c r="D911" s="976"/>
      <c r="E911" s="976"/>
      <c r="F911" s="976"/>
      <c r="G911" s="976"/>
      <c r="H911" s="976"/>
      <c r="I911" s="976"/>
      <c r="J911" s="976"/>
      <c r="K911" s="976"/>
      <c r="L911" s="976"/>
      <c r="M911" s="976"/>
      <c r="N911" s="977" t="s">
        <v>46</v>
      </c>
      <c r="O911" s="978">
        <f>+SUMIF($N$5:$N$910,"P",O$5:O$910)/($H$881+10)</f>
        <v>0.62257575757575767</v>
      </c>
      <c r="P911" s="978">
        <f>+SUMIF($N$5:$N$910,"P",P$5:P$910)/($H$881+10)</f>
        <v>1.5933333333333337</v>
      </c>
      <c r="Q911" s="978">
        <f>+SUMIF($N$5:$N$910,"P",Q$5:Q$910)/($H$881+10)</f>
        <v>2.5967424242424246</v>
      </c>
      <c r="R911" s="978">
        <f>+SUMIF($N$5:$N$910,"P",R$5:R$910)/($H$881+10)</f>
        <v>3.4318181818181817</v>
      </c>
      <c r="S911" s="979">
        <v>0.17639230769230768</v>
      </c>
      <c r="T911" s="979">
        <f t="shared" ref="T911:V911" si="480">+SUMIF($N$5:$N$910,"P",T$5:T$910)/($H$881+2)</f>
        <v>0.46238709677419382</v>
      </c>
      <c r="U911" s="979">
        <f t="shared" si="480"/>
        <v>0.76868951612903225</v>
      </c>
      <c r="V911" s="979">
        <f t="shared" si="480"/>
        <v>1.0000000000000018</v>
      </c>
      <c r="W911" s="980">
        <f>MAX(S911:V912)</f>
        <v>1.0000000000000018</v>
      </c>
      <c r="X911" s="981">
        <f>AVERAGE(X5:X910)</f>
        <v>0.19165254032258061</v>
      </c>
      <c r="Y911" s="981">
        <f>AVERAGE(Y5:Y904)</f>
        <v>0.40038321138211364</v>
      </c>
      <c r="Z911" s="981">
        <f>AVERAGE(Z5:Z904)</f>
        <v>0</v>
      </c>
      <c r="AA911" s="981">
        <f>AVERAGE(AA5:AA904)</f>
        <v>0</v>
      </c>
      <c r="AB911" s="981">
        <f>+AVERAGE(AB5:AB904)</f>
        <v>6.1991869918699193E-3</v>
      </c>
      <c r="AC911" s="982"/>
      <c r="AD911" s="983" t="s">
        <v>1056</v>
      </c>
      <c r="AE911" s="984"/>
      <c r="AF911" s="985"/>
      <c r="AG911" s="985"/>
      <c r="AH911" s="985"/>
      <c r="AI911" s="985"/>
      <c r="AJ911" s="986"/>
      <c r="AK911" s="987"/>
      <c r="AL911" s="987"/>
      <c r="AM911" s="987"/>
      <c r="AN911" s="987"/>
      <c r="AO911" s="987"/>
      <c r="AP911" s="987"/>
      <c r="AQ911" s="988"/>
    </row>
    <row r="912" spans="1:45" s="3" customFormat="1" ht="18" customHeight="1" thickBot="1" x14ac:dyDescent="0.35">
      <c r="A912" s="29"/>
      <c r="B912" s="29"/>
      <c r="C912" s="989"/>
      <c r="D912" s="990"/>
      <c r="E912" s="991"/>
      <c r="F912" s="992"/>
      <c r="G912" s="993"/>
      <c r="H912" s="994"/>
      <c r="I912" s="976"/>
      <c r="J912" s="976"/>
      <c r="L912" s="990"/>
      <c r="M912" s="976"/>
      <c r="N912" s="995"/>
      <c r="O912" s="996">
        <f>+O911</f>
        <v>0.62257575757575767</v>
      </c>
      <c r="P912" s="996">
        <f>+P911+O912</f>
        <v>2.2159090909090913</v>
      </c>
      <c r="Q912" s="996">
        <f>+Q911+P912</f>
        <v>4.8126515151515159</v>
      </c>
      <c r="R912" s="996">
        <f>+R911+Q912</f>
        <v>8.2444696969696984</v>
      </c>
      <c r="S912" s="997"/>
      <c r="T912" s="997"/>
      <c r="U912" s="997"/>
      <c r="V912" s="997"/>
      <c r="W912" s="998">
        <f>MAX(S912:V912)</f>
        <v>0</v>
      </c>
      <c r="X912" s="981"/>
      <c r="Y912" s="981"/>
      <c r="Z912" s="981"/>
      <c r="AA912" s="981"/>
      <c r="AB912" s="981"/>
      <c r="AC912" s="982"/>
      <c r="AD912" s="983" t="s">
        <v>1057</v>
      </c>
      <c r="AE912" s="984"/>
      <c r="AF912" s="985"/>
      <c r="AG912" s="985"/>
      <c r="AH912" s="985"/>
      <c r="AI912" s="985"/>
      <c r="AJ912" s="986"/>
      <c r="AK912" s="987"/>
      <c r="AL912" s="987"/>
      <c r="AM912" s="987"/>
      <c r="AN912" s="987"/>
      <c r="AO912" s="987"/>
      <c r="AP912" s="987"/>
      <c r="AQ912" s="981"/>
    </row>
    <row r="913" spans="1:43" s="3" customFormat="1" ht="17.25" customHeight="1" x14ac:dyDescent="0.3">
      <c r="A913" s="29"/>
      <c r="B913" s="29"/>
      <c r="C913" s="989"/>
      <c r="D913" s="990"/>
      <c r="E913" s="991"/>
      <c r="F913" s="992"/>
      <c r="G913" s="993"/>
      <c r="H913" s="994"/>
      <c r="I913" s="976"/>
      <c r="J913" s="976"/>
      <c r="L913" s="990"/>
      <c r="M913" s="976"/>
      <c r="N913" s="999" t="s">
        <v>52</v>
      </c>
      <c r="O913" s="1000">
        <f>+SUMIF($N$5:$N$910,"E",O5:O910)/$M$914</f>
        <v>0.70589765624999956</v>
      </c>
      <c r="P913" s="1000">
        <f>+SUMIF($N$5:$N$910,"E",P5:P910)/$M$914</f>
        <v>1.4673109375000017</v>
      </c>
      <c r="Q913" s="1000">
        <f>+SUMIF($N$5:$N$910,"E",Q5:Q910)/$M$914</f>
        <v>0</v>
      </c>
      <c r="R913" s="1000">
        <f>+SUMIF($N$5:$N$910,"E",R5:R910)/$M$914</f>
        <v>0</v>
      </c>
      <c r="S913" s="1001">
        <v>0.18869165384615375</v>
      </c>
      <c r="T913" s="1001">
        <f>+SUMIF($N$5:$N$910,"E",T5:T910)/($H$881+2)</f>
        <v>0.3998156048387097</v>
      </c>
      <c r="U913" s="1001">
        <f t="shared" ref="U913:V913" si="481">+SUMIF($N$5:$N$910,"E",U5:U910)/($H$881+2)</f>
        <v>0</v>
      </c>
      <c r="V913" s="1001">
        <f t="shared" si="481"/>
        <v>0</v>
      </c>
      <c r="W913" s="1002">
        <f>+SUMIF($N$5:$N$910,"E",W5:W910)/($H$881+2)</f>
        <v>0.3998156048387097</v>
      </c>
      <c r="X913" s="981"/>
      <c r="Y913" s="981"/>
      <c r="Z913" s="981"/>
      <c r="AA913" s="981"/>
      <c r="AB913" s="981"/>
      <c r="AC913" s="982"/>
      <c r="AD913" s="1003"/>
      <c r="AE913" s="984"/>
      <c r="AF913" s="985"/>
      <c r="AG913" s="1004"/>
      <c r="AH913" s="1004"/>
      <c r="AI913" s="1004"/>
      <c r="AJ913" s="986"/>
      <c r="AK913" s="987"/>
      <c r="AL913" s="987"/>
      <c r="AM913" s="987"/>
      <c r="AN913" s="987"/>
      <c r="AO913" s="987"/>
      <c r="AP913" s="987"/>
      <c r="AQ913" s="981"/>
    </row>
    <row r="914" spans="1:43" s="3" customFormat="1" ht="17.25" customHeight="1" thickBot="1" x14ac:dyDescent="0.35">
      <c r="A914" s="29"/>
      <c r="B914" s="29"/>
      <c r="C914" s="989"/>
      <c r="D914" s="990"/>
      <c r="E914" s="991"/>
      <c r="F914" s="992"/>
      <c r="G914" s="993"/>
      <c r="H914" s="994"/>
      <c r="I914" s="976"/>
      <c r="J914" s="976"/>
      <c r="L914" s="990"/>
      <c r="M914" s="1005">
        <f>+COUNTA($H$5:$H$904)+10</f>
        <v>128</v>
      </c>
      <c r="N914" s="1006"/>
      <c r="O914" s="996">
        <f>+O913</f>
        <v>0.70589765624999956</v>
      </c>
      <c r="P914" s="996">
        <f>+P913+O914</f>
        <v>2.1732085937500014</v>
      </c>
      <c r="Q914" s="996">
        <f>+Q913+P914</f>
        <v>2.1732085937500014</v>
      </c>
      <c r="R914" s="996">
        <f>+R913+Q914</f>
        <v>2.1732085937500014</v>
      </c>
      <c r="S914" s="997"/>
      <c r="T914" s="997"/>
      <c r="U914" s="997"/>
      <c r="V914" s="997"/>
      <c r="W914" s="1007"/>
      <c r="X914" s="1008"/>
      <c r="Y914" s="1008"/>
      <c r="Z914" s="1008"/>
      <c r="AA914" s="1008"/>
      <c r="AB914" s="1008"/>
      <c r="AC914" s="982"/>
      <c r="AD914" s="1003"/>
      <c r="AE914" s="984"/>
      <c r="AF914" s="985"/>
      <c r="AG914" s="985"/>
      <c r="AH914" s="985"/>
      <c r="AI914" s="985"/>
      <c r="AJ914" s="986"/>
      <c r="AK914" s="987"/>
      <c r="AL914" s="987"/>
      <c r="AM914" s="987"/>
      <c r="AN914" s="987"/>
      <c r="AO914" s="987"/>
      <c r="AP914" s="987"/>
      <c r="AQ914" s="1008"/>
    </row>
    <row r="915" spans="1:43" s="3" customFormat="1" ht="17.25" customHeight="1" thickBot="1" x14ac:dyDescent="0.35">
      <c r="A915" s="29"/>
      <c r="B915" s="1009"/>
      <c r="C915" s="1010"/>
      <c r="D915" s="1011"/>
      <c r="E915" s="1012"/>
      <c r="F915" s="992"/>
      <c r="G915" s="993"/>
      <c r="H915" s="1013"/>
      <c r="I915" s="976"/>
      <c r="J915" s="976"/>
      <c r="L915" s="990"/>
      <c r="M915" s="1014"/>
      <c r="N915" s="987"/>
      <c r="O915" s="1009"/>
      <c r="P915" s="1009"/>
      <c r="Q915" s="1009"/>
      <c r="R915" s="1009"/>
      <c r="S915" s="1009"/>
      <c r="T915" s="1009"/>
      <c r="U915" s="1009"/>
      <c r="V915" s="1009"/>
      <c r="W915" s="1009"/>
      <c r="X915" s="976"/>
      <c r="Y915" s="976"/>
      <c r="Z915" s="976"/>
      <c r="AA915" s="976"/>
      <c r="AB915" s="976"/>
      <c r="AC915" s="987"/>
      <c r="AD915" s="1003"/>
      <c r="AE915" s="984"/>
      <c r="AF915" s="987"/>
      <c r="AG915" s="1004"/>
      <c r="AH915" s="1004"/>
      <c r="AI915" s="1004"/>
      <c r="AJ915" s="986"/>
      <c r="AK915" s="987"/>
      <c r="AL915" s="987"/>
      <c r="AM915" s="987"/>
      <c r="AN915" s="987"/>
      <c r="AO915" s="987"/>
      <c r="AP915" s="987"/>
      <c r="AQ915" s="1015"/>
    </row>
    <row r="916" spans="1:43" s="3" customFormat="1" ht="30.75" thickBot="1" x14ac:dyDescent="0.35">
      <c r="A916" s="29"/>
      <c r="B916" s="1009"/>
      <c r="C916" s="1010"/>
      <c r="D916" s="1011"/>
      <c r="E916" s="1012"/>
      <c r="F916" s="992"/>
      <c r="G916" s="993"/>
      <c r="H916" s="1013"/>
      <c r="I916" s="976"/>
      <c r="J916" s="976"/>
      <c r="L916" s="990"/>
      <c r="M916" s="1014"/>
      <c r="N916" s="987"/>
      <c r="O916" s="1009"/>
      <c r="P916" s="1009"/>
      <c r="Q916" s="1009"/>
      <c r="R916" s="1009"/>
      <c r="S916" s="1016" t="s">
        <v>1058</v>
      </c>
      <c r="T916" s="1017"/>
      <c r="U916" s="1017"/>
      <c r="V916" s="1017"/>
      <c r="W916" s="1018"/>
      <c r="X916" s="1019"/>
      <c r="Y916" s="1019"/>
      <c r="Z916" s="1019"/>
      <c r="AA916" s="1019"/>
      <c r="AB916" s="1019"/>
      <c r="AC916" s="1020"/>
      <c r="AD916" s="1003"/>
      <c r="AE916" s="984"/>
      <c r="AF916" s="987"/>
      <c r="AG916" s="987"/>
      <c r="AH916" s="987"/>
      <c r="AI916" s="987"/>
      <c r="AJ916" s="986"/>
      <c r="AK916" s="987"/>
      <c r="AL916" s="987"/>
      <c r="AM916" s="987"/>
      <c r="AN916" s="987"/>
      <c r="AO916" s="987"/>
      <c r="AP916" s="987"/>
      <c r="AQ916" s="1019"/>
    </row>
    <row r="917" spans="1:43" s="3" customFormat="1" x14ac:dyDescent="0.3">
      <c r="A917" s="29"/>
      <c r="B917" s="1009"/>
      <c r="C917" s="1010"/>
      <c r="D917" s="1011"/>
      <c r="E917" s="1012"/>
      <c r="F917" s="992"/>
      <c r="G917" s="993"/>
      <c r="H917" s="1013"/>
      <c r="I917" s="976"/>
      <c r="J917" s="976"/>
      <c r="L917" s="990"/>
      <c r="M917" s="1014"/>
      <c r="N917" s="987"/>
      <c r="O917" s="1009"/>
      <c r="P917" s="1009"/>
      <c r="Q917" s="1009"/>
      <c r="R917" s="1009"/>
      <c r="S917" s="1021">
        <f>+S913/S911</f>
        <v>1.0697272251537215</v>
      </c>
      <c r="T917" s="1022">
        <f>+T913/T911</f>
        <v>0.86467725338356316</v>
      </c>
      <c r="U917" s="1022">
        <f>+U913/U911</f>
        <v>0</v>
      </c>
      <c r="V917" s="1022">
        <f>+V913/V911</f>
        <v>0</v>
      </c>
      <c r="W917" s="1023">
        <f>+W913/W911</f>
        <v>0.39981560483870898</v>
      </c>
      <c r="X917" s="976"/>
      <c r="Y917" s="976"/>
      <c r="Z917" s="976"/>
      <c r="AA917" s="976"/>
      <c r="AB917" s="976"/>
      <c r="AC917" s="987"/>
      <c r="AD917" s="1003"/>
      <c r="AE917" s="984"/>
      <c r="AF917" s="987"/>
      <c r="AG917" s="987"/>
      <c r="AH917" s="987"/>
      <c r="AI917" s="987"/>
      <c r="AJ917" s="986"/>
      <c r="AK917" s="987"/>
      <c r="AL917" s="987"/>
      <c r="AM917" s="987"/>
      <c r="AN917" s="987"/>
      <c r="AO917" s="987"/>
      <c r="AP917" s="987"/>
      <c r="AQ917" s="1015"/>
    </row>
    <row r="918" spans="1:43" s="3" customFormat="1" ht="32.25" thickBot="1" x14ac:dyDescent="0.35">
      <c r="A918" s="29"/>
      <c r="B918" s="1009"/>
      <c r="C918" s="1010"/>
      <c r="D918" s="1011"/>
      <c r="E918" s="1012"/>
      <c r="F918" s="992"/>
      <c r="G918" s="993"/>
      <c r="H918" s="1013"/>
      <c r="I918" s="976"/>
      <c r="J918" s="976"/>
      <c r="L918" s="990"/>
      <c r="M918" s="1014"/>
      <c r="N918" s="987"/>
      <c r="O918" s="1009"/>
      <c r="P918" s="1009"/>
      <c r="Q918" s="1009"/>
      <c r="R918" s="1009"/>
      <c r="S918" s="1024" t="str">
        <f>+IF(S917&gt;0.95,"BIEN",IF(S917&gt;=0.85,"ACEPTABLE",IF(S917&lt;0.85,"PARA MEJORAR")))</f>
        <v>BIEN</v>
      </c>
      <c r="T918" s="1025" t="str">
        <f>+IF(T917&gt;0.95,"BIEN",IF(T917&gt;=0.85,"ACEPTABLE",IF(T917&lt;0.85,"PARA MEJORAR")))</f>
        <v>ACEPTABLE</v>
      </c>
      <c r="U918" s="1025" t="str">
        <f>+IF(U917&gt;0.95,"BIEN",IF(U917&gt;=0.85,"ACEPTABLE",IF(U917&lt;0.85,"PARA MEJORAR")))</f>
        <v>PARA MEJORAR</v>
      </c>
      <c r="V918" s="1025" t="str">
        <f>+IF(V917&gt;0.95,"BIEN",IF(V917&gt;=0.85,"ACEPTABLE",IF(V917&lt;0.85,"PARA MEJORAR")))</f>
        <v>PARA MEJORAR</v>
      </c>
      <c r="W918" s="1026" t="str">
        <f>+IF(W917&gt;0.95,"BIEN",IF(W917&gt;=0.85,"ACEPTABLE",IF(W917&lt;0.85,"PARA MEJORAR")))</f>
        <v>PARA MEJORAR</v>
      </c>
      <c r="X918" s="976"/>
      <c r="Y918" s="976"/>
      <c r="Z918" s="976"/>
      <c r="AA918" s="976"/>
      <c r="AB918" s="976"/>
      <c r="AC918" s="987"/>
      <c r="AD918" s="1003"/>
      <c r="AE918" s="984"/>
      <c r="AF918" s="987"/>
      <c r="AG918" s="987"/>
      <c r="AH918" s="987"/>
      <c r="AI918" s="987"/>
      <c r="AJ918" s="986"/>
      <c r="AK918" s="987"/>
      <c r="AL918" s="987"/>
      <c r="AM918" s="987"/>
      <c r="AN918" s="987"/>
      <c r="AO918" s="987"/>
      <c r="AP918" s="987"/>
      <c r="AQ918" s="1015"/>
    </row>
    <row r="919" spans="1:43" s="3" customFormat="1" x14ac:dyDescent="0.3">
      <c r="A919" s="29"/>
      <c r="B919" s="1009"/>
      <c r="C919" s="1010"/>
      <c r="D919" s="1011"/>
      <c r="E919" s="1012"/>
      <c r="F919" s="992"/>
      <c r="G919" s="993"/>
      <c r="H919" s="1013"/>
      <c r="I919" s="976"/>
      <c r="J919" s="976"/>
      <c r="L919" s="990"/>
      <c r="M919" s="1014"/>
      <c r="N919" s="987"/>
      <c r="O919" s="1009"/>
      <c r="P919" s="1009"/>
      <c r="Q919" s="1009"/>
      <c r="R919" s="1009"/>
      <c r="S919" s="1009"/>
      <c r="T919" s="1009"/>
      <c r="U919" s="1009"/>
      <c r="V919" s="1009"/>
      <c r="W919" s="1009"/>
      <c r="X919" s="976"/>
      <c r="Y919" s="976"/>
      <c r="Z919" s="976"/>
      <c r="AA919" s="976"/>
      <c r="AB919" s="976"/>
      <c r="AC919" s="987"/>
      <c r="AD919" s="1003"/>
      <c r="AE919" s="984"/>
      <c r="AF919" s="987"/>
      <c r="AG919" s="987"/>
      <c r="AH919" s="987"/>
      <c r="AI919" s="987"/>
      <c r="AJ919" s="986"/>
      <c r="AK919" s="987"/>
      <c r="AL919" s="987"/>
      <c r="AM919" s="987"/>
      <c r="AN919" s="987"/>
      <c r="AO919" s="987"/>
      <c r="AP919" s="987"/>
      <c r="AQ919" s="1015"/>
    </row>
    <row r="920" spans="1:43" s="3" customFormat="1" x14ac:dyDescent="0.3">
      <c r="A920" s="29"/>
      <c r="B920" s="1009"/>
      <c r="C920" s="1010"/>
      <c r="D920" s="1011"/>
      <c r="E920" s="1012"/>
      <c r="F920" s="992"/>
      <c r="G920" s="993"/>
      <c r="H920" s="1013"/>
      <c r="I920" s="976"/>
      <c r="J920" s="976"/>
      <c r="L920" s="990"/>
      <c r="M920" s="1014"/>
      <c r="N920" s="987"/>
      <c r="O920" s="1009"/>
      <c r="P920" s="1009"/>
      <c r="Q920" s="1009"/>
      <c r="R920" s="1009"/>
      <c r="S920" s="1009"/>
      <c r="T920" s="1009"/>
      <c r="U920" s="1009"/>
      <c r="V920" s="1009"/>
      <c r="W920" s="1009"/>
      <c r="X920" s="976"/>
      <c r="Y920" s="976"/>
      <c r="Z920" s="976"/>
      <c r="AA920" s="976"/>
      <c r="AB920" s="976"/>
      <c r="AC920" s="987"/>
      <c r="AD920" s="1003"/>
      <c r="AE920" s="984"/>
      <c r="AF920" s="987"/>
      <c r="AG920" s="987"/>
      <c r="AH920" s="987"/>
      <c r="AI920" s="987"/>
      <c r="AJ920" s="986"/>
      <c r="AK920" s="987"/>
      <c r="AL920" s="987"/>
      <c r="AM920" s="987"/>
      <c r="AN920" s="987"/>
      <c r="AO920" s="987"/>
      <c r="AP920" s="987"/>
      <c r="AQ920" s="1015"/>
    </row>
    <row r="921" spans="1:43" s="3" customFormat="1" x14ac:dyDescent="0.3">
      <c r="A921" s="29"/>
      <c r="B921" s="1009"/>
      <c r="C921" s="1010"/>
      <c r="D921" s="1011"/>
      <c r="E921" s="1012"/>
      <c r="F921" s="992"/>
      <c r="G921" s="993"/>
      <c r="H921" s="1013"/>
      <c r="I921" s="976"/>
      <c r="J921" s="976"/>
      <c r="L921" s="990"/>
      <c r="M921" s="1014"/>
      <c r="N921" s="987"/>
      <c r="O921" s="1009"/>
      <c r="P921" s="1009"/>
      <c r="Q921" s="1009"/>
      <c r="R921" s="1009"/>
      <c r="S921" s="1009"/>
      <c r="T921" s="1009"/>
      <c r="U921" s="1009"/>
      <c r="V921" s="1009"/>
      <c r="W921" s="1009"/>
      <c r="X921" s="976"/>
      <c r="Y921" s="976"/>
      <c r="Z921" s="976"/>
      <c r="AA921" s="976"/>
      <c r="AB921" s="976"/>
      <c r="AC921" s="987"/>
      <c r="AD921" s="1003"/>
      <c r="AE921" s="984"/>
      <c r="AF921" s="987"/>
      <c r="AG921" s="987"/>
      <c r="AH921" s="987"/>
      <c r="AI921" s="987"/>
      <c r="AJ921" s="986"/>
      <c r="AK921" s="987"/>
      <c r="AL921" s="987"/>
      <c r="AM921" s="987"/>
      <c r="AN921" s="987"/>
      <c r="AO921" s="987"/>
      <c r="AP921" s="987"/>
      <c r="AQ921" s="1015"/>
    </row>
    <row r="922" spans="1:43" s="3" customFormat="1" x14ac:dyDescent="0.3">
      <c r="A922" s="29"/>
      <c r="B922" s="1009"/>
      <c r="C922" s="1010"/>
      <c r="D922" s="1011"/>
      <c r="E922" s="1012"/>
      <c r="F922" s="992"/>
      <c r="G922" s="993"/>
      <c r="H922" s="1013"/>
      <c r="I922" s="976"/>
      <c r="J922" s="976"/>
      <c r="L922" s="990"/>
      <c r="M922" s="1014"/>
      <c r="N922" s="987"/>
      <c r="O922" s="1009"/>
      <c r="P922" s="1009"/>
      <c r="Q922" s="1009"/>
      <c r="R922" s="1009"/>
      <c r="S922" s="1009"/>
      <c r="T922" s="1009"/>
      <c r="U922" s="1009"/>
      <c r="V922" s="1009"/>
      <c r="W922" s="1009"/>
      <c r="X922" s="976"/>
      <c r="Y922" s="976"/>
      <c r="Z922" s="976"/>
      <c r="AA922" s="976"/>
      <c r="AB922" s="976"/>
      <c r="AC922" s="987"/>
      <c r="AD922" s="1003"/>
      <c r="AE922" s="984"/>
      <c r="AF922" s="987"/>
      <c r="AG922" s="987"/>
      <c r="AH922" s="987"/>
      <c r="AI922" s="987"/>
      <c r="AJ922" s="986"/>
      <c r="AK922" s="987"/>
      <c r="AL922" s="987"/>
      <c r="AM922" s="987"/>
      <c r="AN922" s="987"/>
      <c r="AO922" s="987"/>
      <c r="AP922" s="987"/>
      <c r="AQ922" s="1015"/>
    </row>
    <row r="923" spans="1:43" s="3" customFormat="1" x14ac:dyDescent="0.3">
      <c r="A923" s="29"/>
      <c r="B923" s="1009"/>
      <c r="C923" s="1010"/>
      <c r="D923" s="1011"/>
      <c r="E923" s="1012"/>
      <c r="F923" s="992"/>
      <c r="G923" s="993"/>
      <c r="H923" s="1013"/>
      <c r="I923" s="976"/>
      <c r="J923" s="976"/>
      <c r="L923" s="990"/>
      <c r="M923" s="1014"/>
      <c r="N923" s="987"/>
      <c r="O923" s="1009"/>
      <c r="P923" s="1009"/>
      <c r="Q923" s="1009"/>
      <c r="R923" s="1009"/>
      <c r="S923" s="1009"/>
      <c r="T923" s="1009"/>
      <c r="U923" s="1009"/>
      <c r="V923" s="1009"/>
      <c r="W923" s="1009"/>
      <c r="X923" s="976"/>
      <c r="Y923" s="976"/>
      <c r="Z923" s="976"/>
      <c r="AA923" s="976"/>
      <c r="AB923" s="976"/>
      <c r="AC923" s="987"/>
      <c r="AD923" s="1003"/>
      <c r="AE923" s="984"/>
      <c r="AF923" s="987"/>
      <c r="AG923" s="987"/>
      <c r="AH923" s="987"/>
      <c r="AI923" s="987"/>
      <c r="AJ923" s="986"/>
      <c r="AK923" s="987"/>
      <c r="AL923" s="987"/>
      <c r="AM923" s="987"/>
      <c r="AN923" s="987"/>
      <c r="AO923" s="987"/>
      <c r="AP923" s="987"/>
      <c r="AQ923" s="1015"/>
    </row>
    <row r="924" spans="1:43" s="3" customFormat="1" x14ac:dyDescent="0.3">
      <c r="A924" s="29"/>
      <c r="B924" s="1009"/>
      <c r="C924" s="1010"/>
      <c r="D924" s="1011"/>
      <c r="E924" s="1012"/>
      <c r="F924" s="992"/>
      <c r="G924" s="993"/>
      <c r="H924" s="1013"/>
      <c r="I924" s="976"/>
      <c r="J924" s="976"/>
      <c r="L924" s="990"/>
      <c r="M924" s="1014"/>
      <c r="N924" s="987"/>
      <c r="O924" s="1009"/>
      <c r="P924" s="1009"/>
      <c r="Q924" s="1009"/>
      <c r="R924" s="1009"/>
      <c r="S924" s="1009"/>
      <c r="T924" s="1009"/>
      <c r="U924" s="1009"/>
      <c r="V924" s="1009"/>
      <c r="W924" s="1009"/>
      <c r="X924" s="976"/>
      <c r="Y924" s="976"/>
      <c r="Z924" s="976"/>
      <c r="AA924" s="976"/>
      <c r="AB924" s="976"/>
      <c r="AC924" s="987"/>
      <c r="AD924" s="1003"/>
      <c r="AE924" s="984"/>
      <c r="AF924" s="987"/>
      <c r="AG924" s="987"/>
      <c r="AH924" s="987"/>
      <c r="AI924" s="987"/>
      <c r="AJ924" s="986"/>
      <c r="AK924" s="987"/>
      <c r="AL924" s="987"/>
      <c r="AM924" s="987"/>
      <c r="AN924" s="987"/>
      <c r="AO924" s="987"/>
      <c r="AP924" s="987"/>
      <c r="AQ924" s="1015"/>
    </row>
    <row r="925" spans="1:43" s="3" customFormat="1" x14ac:dyDescent="0.3">
      <c r="A925" s="29"/>
      <c r="B925" s="1009"/>
      <c r="C925" s="1010"/>
      <c r="D925" s="1011"/>
      <c r="E925" s="1012"/>
      <c r="F925" s="992"/>
      <c r="G925" s="993"/>
      <c r="H925" s="1013"/>
      <c r="I925" s="976"/>
      <c r="J925" s="976"/>
      <c r="L925" s="990"/>
      <c r="M925" s="1014"/>
      <c r="N925" s="987"/>
      <c r="O925" s="1009"/>
      <c r="P925" s="1009"/>
      <c r="Q925" s="1009"/>
      <c r="R925" s="1009"/>
      <c r="S925" s="1009"/>
      <c r="T925" s="1009"/>
      <c r="U925" s="1009"/>
      <c r="V925" s="1009"/>
      <c r="W925" s="1009"/>
      <c r="X925" s="976"/>
      <c r="Y925" s="976"/>
      <c r="Z925" s="976"/>
      <c r="AA925" s="976"/>
      <c r="AB925" s="976"/>
      <c r="AC925" s="987"/>
      <c r="AD925" s="1003"/>
      <c r="AE925" s="984"/>
      <c r="AF925" s="987"/>
      <c r="AG925" s="987"/>
      <c r="AH925" s="987"/>
      <c r="AI925" s="987"/>
      <c r="AJ925" s="986"/>
      <c r="AK925" s="987"/>
      <c r="AL925" s="987"/>
      <c r="AM925" s="987"/>
      <c r="AN925" s="987"/>
      <c r="AO925" s="987"/>
      <c r="AP925" s="987"/>
      <c r="AQ925" s="1015"/>
    </row>
    <row r="926" spans="1:43" s="3" customFormat="1" x14ac:dyDescent="0.3">
      <c r="A926" s="29"/>
      <c r="B926" s="1009"/>
      <c r="C926" s="1010"/>
      <c r="D926" s="1011"/>
      <c r="E926" s="1012"/>
      <c r="F926" s="992"/>
      <c r="G926" s="993"/>
      <c r="H926" s="1013"/>
      <c r="I926" s="976"/>
      <c r="J926" s="976"/>
      <c r="L926" s="990"/>
      <c r="M926" s="1014"/>
      <c r="N926" s="987"/>
      <c r="O926" s="1009"/>
      <c r="P926" s="1009"/>
      <c r="Q926" s="1009"/>
      <c r="R926" s="1009"/>
      <c r="S926" s="1009"/>
      <c r="T926" s="1009"/>
      <c r="U926" s="1009"/>
      <c r="V926" s="1009"/>
      <c r="W926" s="1009"/>
      <c r="X926" s="976"/>
      <c r="Y926" s="976"/>
      <c r="Z926" s="976"/>
      <c r="AA926" s="976"/>
      <c r="AB926" s="976"/>
      <c r="AC926" s="987"/>
      <c r="AD926" s="1003"/>
      <c r="AE926" s="984"/>
      <c r="AF926" s="987"/>
      <c r="AG926" s="987"/>
      <c r="AH926" s="987"/>
      <c r="AI926" s="987"/>
      <c r="AJ926" s="986"/>
      <c r="AK926" s="987"/>
      <c r="AL926" s="987"/>
      <c r="AM926" s="987"/>
      <c r="AN926" s="987"/>
      <c r="AO926" s="987"/>
      <c r="AP926" s="987"/>
      <c r="AQ926" s="1015"/>
    </row>
    <row r="927" spans="1:43" s="3" customFormat="1" x14ac:dyDescent="0.3">
      <c r="A927" s="29"/>
      <c r="B927" s="1009"/>
      <c r="C927" s="1010"/>
      <c r="D927" s="1011"/>
      <c r="E927" s="1012"/>
      <c r="F927" s="992"/>
      <c r="G927" s="993"/>
      <c r="H927" s="1013"/>
      <c r="I927" s="976"/>
      <c r="J927" s="976"/>
      <c r="L927" s="990"/>
      <c r="M927" s="1014"/>
      <c r="N927" s="987"/>
      <c r="O927" s="1009"/>
      <c r="P927" s="1009"/>
      <c r="Q927" s="1009"/>
      <c r="R927" s="1009"/>
      <c r="S927" s="1009"/>
      <c r="T927" s="1009"/>
      <c r="U927" s="1009"/>
      <c r="V927" s="1009"/>
      <c r="W927" s="1009"/>
      <c r="X927" s="976"/>
      <c r="Y927" s="976"/>
      <c r="Z927" s="976"/>
      <c r="AA927" s="976"/>
      <c r="AB927" s="976"/>
      <c r="AC927" s="987"/>
      <c r="AD927" s="1003"/>
      <c r="AE927" s="984"/>
      <c r="AF927" s="987"/>
      <c r="AG927" s="987"/>
      <c r="AH927" s="987"/>
      <c r="AI927" s="987"/>
      <c r="AJ927" s="986"/>
      <c r="AK927" s="987"/>
      <c r="AL927" s="987"/>
      <c r="AM927" s="987"/>
      <c r="AN927" s="987"/>
      <c r="AO927" s="987"/>
      <c r="AP927" s="987"/>
      <c r="AQ927" s="1015"/>
    </row>
    <row r="928" spans="1:43" s="3" customFormat="1" x14ac:dyDescent="0.3">
      <c r="A928" s="29"/>
      <c r="B928" s="1009"/>
      <c r="C928" s="1010"/>
      <c r="D928" s="1011"/>
      <c r="E928" s="1012"/>
      <c r="F928" s="992"/>
      <c r="G928" s="993"/>
      <c r="H928" s="1013"/>
      <c r="I928" s="976"/>
      <c r="J928" s="976"/>
      <c r="L928" s="990"/>
      <c r="M928" s="1014"/>
      <c r="N928" s="987"/>
      <c r="O928" s="1009"/>
      <c r="P928" s="1009"/>
      <c r="Q928" s="1009"/>
      <c r="R928" s="1009"/>
      <c r="S928" s="1009"/>
      <c r="T928" s="1009"/>
      <c r="U928" s="1009"/>
      <c r="V928" s="1009"/>
      <c r="W928" s="1009"/>
      <c r="X928" s="976"/>
      <c r="Y928" s="976"/>
      <c r="Z928" s="976"/>
      <c r="AA928" s="976"/>
      <c r="AB928" s="976"/>
      <c r="AC928" s="987"/>
      <c r="AD928" s="1003"/>
      <c r="AE928" s="984"/>
      <c r="AF928" s="987"/>
      <c r="AG928" s="987"/>
      <c r="AH928" s="987"/>
      <c r="AI928" s="987"/>
      <c r="AJ928" s="986"/>
      <c r="AK928" s="987"/>
      <c r="AL928" s="987"/>
      <c r="AM928" s="987"/>
      <c r="AN928" s="987"/>
      <c r="AO928" s="987"/>
      <c r="AP928" s="987"/>
      <c r="AQ928" s="1015"/>
    </row>
    <row r="929" spans="1:43" s="3" customFormat="1" x14ac:dyDescent="0.3">
      <c r="A929" s="29"/>
      <c r="B929" s="1009"/>
      <c r="C929" s="1010"/>
      <c r="D929" s="1011"/>
      <c r="E929" s="1012"/>
      <c r="F929" s="992"/>
      <c r="G929" s="993"/>
      <c r="H929" s="1013"/>
      <c r="I929" s="976"/>
      <c r="J929" s="976"/>
      <c r="L929" s="990"/>
      <c r="M929" s="1014"/>
      <c r="N929" s="987"/>
      <c r="O929" s="1009"/>
      <c r="P929" s="1009"/>
      <c r="Q929" s="1009"/>
      <c r="R929" s="1009"/>
      <c r="S929" s="1009"/>
      <c r="T929" s="1009"/>
      <c r="U929" s="1009"/>
      <c r="V929" s="1009"/>
      <c r="W929" s="1009"/>
      <c r="X929" s="976"/>
      <c r="Y929" s="976"/>
      <c r="Z929" s="976"/>
      <c r="AA929" s="976"/>
      <c r="AB929" s="976"/>
      <c r="AC929" s="987"/>
      <c r="AD929" s="1003"/>
      <c r="AE929" s="984"/>
      <c r="AF929" s="987"/>
      <c r="AG929" s="987"/>
      <c r="AH929" s="987"/>
      <c r="AI929" s="987"/>
      <c r="AJ929" s="986"/>
      <c r="AK929" s="987"/>
      <c r="AL929" s="987"/>
      <c r="AM929" s="987"/>
      <c r="AN929" s="987"/>
      <c r="AO929" s="987"/>
      <c r="AP929" s="987"/>
      <c r="AQ929" s="1015"/>
    </row>
    <row r="930" spans="1:43" s="3" customFormat="1" x14ac:dyDescent="0.3">
      <c r="A930" s="29"/>
      <c r="B930" s="1009"/>
      <c r="C930" s="1010"/>
      <c r="D930" s="1011"/>
      <c r="E930" s="1012"/>
      <c r="F930" s="992"/>
      <c r="G930" s="993"/>
      <c r="H930" s="1013"/>
      <c r="I930" s="976"/>
      <c r="J930" s="976"/>
      <c r="L930" s="990"/>
      <c r="M930" s="1014"/>
      <c r="N930" s="987"/>
      <c r="O930" s="1009"/>
      <c r="P930" s="1009"/>
      <c r="Q930" s="1009"/>
      <c r="R930" s="1009"/>
      <c r="S930" s="1009"/>
      <c r="T930" s="1009"/>
      <c r="U930" s="1009"/>
      <c r="V930" s="1009"/>
      <c r="W930" s="1009"/>
      <c r="X930" s="976"/>
      <c r="Y930" s="976"/>
      <c r="Z930" s="976"/>
      <c r="AA930" s="976"/>
      <c r="AB930" s="976"/>
      <c r="AC930" s="987"/>
      <c r="AD930" s="1003"/>
      <c r="AE930" s="984"/>
      <c r="AF930" s="987"/>
      <c r="AG930" s="987"/>
      <c r="AH930" s="987"/>
      <c r="AI930" s="987"/>
      <c r="AJ930" s="986"/>
      <c r="AK930" s="987"/>
      <c r="AL930" s="987"/>
      <c r="AM930" s="987"/>
      <c r="AN930" s="987"/>
      <c r="AO930" s="987"/>
      <c r="AP930" s="987"/>
      <c r="AQ930" s="1015"/>
    </row>
    <row r="931" spans="1:43" s="3" customFormat="1" x14ac:dyDescent="0.3">
      <c r="A931" s="29"/>
      <c r="B931" s="1009"/>
      <c r="C931" s="1010"/>
      <c r="D931" s="1011"/>
      <c r="E931" s="1012"/>
      <c r="F931" s="992"/>
      <c r="G931" s="993"/>
      <c r="H931" s="1013"/>
      <c r="I931" s="976"/>
      <c r="J931" s="976"/>
      <c r="L931" s="990"/>
      <c r="M931" s="1014"/>
      <c r="N931" s="987"/>
      <c r="O931" s="1009"/>
      <c r="P931" s="1009"/>
      <c r="Q931" s="1009"/>
      <c r="R931" s="1009"/>
      <c r="S931" s="1009"/>
      <c r="T931" s="1009"/>
      <c r="U931" s="1009"/>
      <c r="V931" s="1009"/>
      <c r="W931" s="1009"/>
      <c r="X931" s="976"/>
      <c r="Y931" s="976"/>
      <c r="Z931" s="976"/>
      <c r="AA931" s="976"/>
      <c r="AB931" s="976"/>
      <c r="AC931" s="987"/>
      <c r="AD931" s="1003"/>
      <c r="AE931" s="984"/>
      <c r="AF931" s="987"/>
      <c r="AG931" s="987"/>
      <c r="AH931" s="987"/>
      <c r="AI931" s="987"/>
      <c r="AJ931" s="986"/>
      <c r="AK931" s="987"/>
      <c r="AL931" s="987"/>
      <c r="AM931" s="987"/>
      <c r="AN931" s="987"/>
      <c r="AO931" s="987"/>
      <c r="AP931" s="987"/>
      <c r="AQ931" s="1015"/>
    </row>
    <row r="932" spans="1:43" s="3" customFormat="1" x14ac:dyDescent="0.3">
      <c r="A932" s="29"/>
      <c r="B932" s="1009"/>
      <c r="C932" s="1010"/>
      <c r="D932" s="1011"/>
      <c r="E932" s="1012"/>
      <c r="F932" s="992"/>
      <c r="G932" s="993"/>
      <c r="H932" s="1013"/>
      <c r="I932" s="976"/>
      <c r="J932" s="976"/>
      <c r="L932" s="990"/>
      <c r="M932" s="1014"/>
      <c r="N932" s="987"/>
      <c r="O932" s="1009"/>
      <c r="P932" s="1009"/>
      <c r="Q932" s="1009"/>
      <c r="R932" s="1009"/>
      <c r="S932" s="1009"/>
      <c r="T932" s="1009"/>
      <c r="U932" s="1009"/>
      <c r="V932" s="1009"/>
      <c r="W932" s="1009"/>
      <c r="X932" s="976"/>
      <c r="Y932" s="976"/>
      <c r="Z932" s="976"/>
      <c r="AA932" s="976"/>
      <c r="AB932" s="976"/>
      <c r="AC932" s="987"/>
      <c r="AD932" s="1003"/>
      <c r="AE932" s="984"/>
      <c r="AF932" s="987"/>
      <c r="AG932" s="987"/>
      <c r="AH932" s="987"/>
      <c r="AI932" s="987"/>
      <c r="AJ932" s="986"/>
      <c r="AK932" s="987"/>
      <c r="AL932" s="987"/>
      <c r="AM932" s="987"/>
      <c r="AN932" s="987"/>
      <c r="AO932" s="987"/>
      <c r="AP932" s="987"/>
      <c r="AQ932" s="1015"/>
    </row>
    <row r="933" spans="1:43" s="3" customFormat="1" x14ac:dyDescent="0.3">
      <c r="A933" s="29"/>
      <c r="B933" s="1009"/>
      <c r="C933" s="1010"/>
      <c r="D933" s="1011"/>
      <c r="E933" s="1012"/>
      <c r="F933" s="992"/>
      <c r="G933" s="993"/>
      <c r="H933" s="1013"/>
      <c r="I933" s="976"/>
      <c r="J933" s="976"/>
      <c r="L933" s="990"/>
      <c r="M933" s="1014"/>
      <c r="N933" s="987"/>
      <c r="O933" s="1009"/>
      <c r="P933" s="1009"/>
      <c r="Q933" s="1009"/>
      <c r="R933" s="1009"/>
      <c r="S933" s="1009"/>
      <c r="T933" s="1009"/>
      <c r="U933" s="1009"/>
      <c r="V933" s="1009"/>
      <c r="W933" s="1009"/>
      <c r="X933" s="976"/>
      <c r="Y933" s="976"/>
      <c r="Z933" s="976"/>
      <c r="AA933" s="976"/>
      <c r="AB933" s="976"/>
      <c r="AC933" s="987"/>
      <c r="AD933" s="1003"/>
      <c r="AE933" s="984"/>
      <c r="AF933" s="987"/>
      <c r="AG933" s="987"/>
      <c r="AH933" s="987"/>
      <c r="AI933" s="987"/>
      <c r="AJ933" s="986"/>
      <c r="AK933" s="987"/>
      <c r="AL933" s="987"/>
      <c r="AM933" s="987"/>
      <c r="AN933" s="987"/>
      <c r="AO933" s="987"/>
      <c r="AP933" s="987"/>
      <c r="AQ933" s="1015"/>
    </row>
    <row r="934" spans="1:43" s="3" customFormat="1" x14ac:dyDescent="0.3">
      <c r="A934" s="29"/>
      <c r="B934" s="1009"/>
      <c r="C934" s="1010"/>
      <c r="D934" s="1011"/>
      <c r="E934" s="1012"/>
      <c r="F934" s="992"/>
      <c r="G934" s="993"/>
      <c r="H934" s="1013"/>
      <c r="I934" s="976"/>
      <c r="J934" s="976"/>
      <c r="L934" s="990"/>
      <c r="M934" s="1014"/>
      <c r="N934" s="987"/>
      <c r="O934" s="1009"/>
      <c r="P934" s="1009"/>
      <c r="Q934" s="1009"/>
      <c r="R934" s="1009"/>
      <c r="S934" s="1009"/>
      <c r="T934" s="1009"/>
      <c r="U934" s="1009"/>
      <c r="V934" s="1009"/>
      <c r="W934" s="1009"/>
      <c r="X934" s="976"/>
      <c r="Y934" s="976"/>
      <c r="Z934" s="976"/>
      <c r="AA934" s="976"/>
      <c r="AB934" s="976"/>
      <c r="AC934" s="987"/>
      <c r="AD934" s="1003"/>
      <c r="AE934" s="984"/>
      <c r="AF934" s="987"/>
      <c r="AG934" s="987"/>
      <c r="AH934" s="987"/>
      <c r="AI934" s="987"/>
      <c r="AJ934" s="986"/>
      <c r="AK934" s="987"/>
      <c r="AL934" s="987"/>
      <c r="AM934" s="987"/>
      <c r="AN934" s="987"/>
      <c r="AO934" s="987"/>
      <c r="AP934" s="987"/>
      <c r="AQ934" s="1015"/>
    </row>
    <row r="935" spans="1:43" s="3" customFormat="1" x14ac:dyDescent="0.3">
      <c r="A935" s="29"/>
      <c r="B935" s="1009"/>
      <c r="C935" s="1010"/>
      <c r="D935" s="1011"/>
      <c r="E935" s="1012"/>
      <c r="F935" s="992"/>
      <c r="G935" s="993"/>
      <c r="H935" s="1013"/>
      <c r="I935" s="976"/>
      <c r="J935" s="976"/>
      <c r="L935" s="990"/>
      <c r="M935" s="1014"/>
      <c r="N935" s="987"/>
      <c r="O935" s="1009"/>
      <c r="P935" s="1009"/>
      <c r="Q935" s="1009"/>
      <c r="R935" s="1009"/>
      <c r="S935" s="1009"/>
      <c r="T935" s="1009"/>
      <c r="U935" s="1009"/>
      <c r="V935" s="1009"/>
      <c r="W935" s="1009"/>
      <c r="X935" s="976"/>
      <c r="Y935" s="976"/>
      <c r="Z935" s="976"/>
      <c r="AA935" s="976"/>
      <c r="AB935" s="976"/>
      <c r="AC935" s="987"/>
      <c r="AD935" s="1003"/>
      <c r="AE935" s="984"/>
      <c r="AF935" s="987"/>
      <c r="AG935" s="987"/>
      <c r="AH935" s="987"/>
      <c r="AI935" s="987"/>
      <c r="AJ935" s="986"/>
      <c r="AK935" s="987"/>
      <c r="AL935" s="987"/>
      <c r="AM935" s="987"/>
      <c r="AN935" s="987"/>
      <c r="AO935" s="987"/>
      <c r="AP935" s="987"/>
      <c r="AQ935" s="1015"/>
    </row>
    <row r="936" spans="1:43" s="3" customFormat="1" x14ac:dyDescent="0.3">
      <c r="A936" s="29"/>
      <c r="B936" s="1009"/>
      <c r="C936" s="1010"/>
      <c r="D936" s="1011"/>
      <c r="E936" s="1012"/>
      <c r="F936" s="992"/>
      <c r="G936" s="993"/>
      <c r="H936" s="1013"/>
      <c r="I936" s="976"/>
      <c r="J936" s="976"/>
      <c r="L936" s="990"/>
      <c r="M936" s="1014"/>
      <c r="N936" s="987"/>
      <c r="O936" s="1009"/>
      <c r="P936" s="1009"/>
      <c r="Q936" s="1009"/>
      <c r="R936" s="1009"/>
      <c r="S936" s="1009"/>
      <c r="T936" s="1009"/>
      <c r="U936" s="1009"/>
      <c r="V936" s="1009"/>
      <c r="W936" s="1009"/>
      <c r="X936" s="976"/>
      <c r="Y936" s="976"/>
      <c r="Z936" s="976"/>
      <c r="AA936" s="976"/>
      <c r="AB936" s="976"/>
      <c r="AC936" s="987"/>
      <c r="AD936" s="1003"/>
      <c r="AE936" s="984"/>
      <c r="AF936" s="987"/>
      <c r="AG936" s="987"/>
      <c r="AH936" s="987"/>
      <c r="AI936" s="987"/>
      <c r="AJ936" s="986"/>
      <c r="AK936" s="987"/>
      <c r="AL936" s="987"/>
      <c r="AM936" s="987"/>
      <c r="AN936" s="987"/>
      <c r="AO936" s="987"/>
      <c r="AP936" s="987"/>
      <c r="AQ936" s="1015"/>
    </row>
    <row r="937" spans="1:43" s="3" customFormat="1" x14ac:dyDescent="0.3">
      <c r="A937" s="29"/>
      <c r="B937" s="1009"/>
      <c r="C937" s="1010"/>
      <c r="D937" s="1011"/>
      <c r="E937" s="1012"/>
      <c r="F937" s="992"/>
      <c r="G937" s="993"/>
      <c r="H937" s="1013"/>
      <c r="I937" s="976"/>
      <c r="J937" s="976"/>
      <c r="L937" s="990"/>
      <c r="M937" s="1014"/>
      <c r="N937" s="987"/>
      <c r="O937" s="1009"/>
      <c r="P937" s="1009"/>
      <c r="Q937" s="1009"/>
      <c r="R937" s="1009"/>
      <c r="S937" s="1009"/>
      <c r="T937" s="1009"/>
      <c r="U937" s="1009"/>
      <c r="V937" s="1009"/>
      <c r="W937" s="1009"/>
      <c r="X937" s="976"/>
      <c r="Y937" s="976"/>
      <c r="Z937" s="976"/>
      <c r="AA937" s="976"/>
      <c r="AB937" s="976"/>
      <c r="AC937" s="987"/>
      <c r="AD937" s="1003"/>
      <c r="AE937" s="984"/>
      <c r="AF937" s="987"/>
      <c r="AG937" s="987"/>
      <c r="AH937" s="987"/>
      <c r="AI937" s="987"/>
      <c r="AJ937" s="986"/>
      <c r="AK937" s="987"/>
      <c r="AL937" s="987"/>
      <c r="AM937" s="987"/>
      <c r="AN937" s="987"/>
      <c r="AO937" s="987"/>
      <c r="AP937" s="987"/>
      <c r="AQ937" s="1015"/>
    </row>
    <row r="938" spans="1:43" s="3" customFormat="1" x14ac:dyDescent="0.3">
      <c r="A938" s="29"/>
      <c r="B938" s="1009"/>
      <c r="C938" s="1010"/>
      <c r="D938" s="1011"/>
      <c r="E938" s="1012"/>
      <c r="F938" s="992"/>
      <c r="G938" s="993"/>
      <c r="H938" s="1013"/>
      <c r="I938" s="976"/>
      <c r="J938" s="976"/>
      <c r="L938" s="990"/>
      <c r="M938" s="1014"/>
      <c r="N938" s="987"/>
      <c r="O938" s="1009"/>
      <c r="P938" s="1009"/>
      <c r="Q938" s="1009"/>
      <c r="R938" s="1009"/>
      <c r="S938" s="1009"/>
      <c r="T938" s="1009"/>
      <c r="U938" s="1009"/>
      <c r="V938" s="1009"/>
      <c r="W938" s="1009"/>
      <c r="X938" s="976"/>
      <c r="Y938" s="976"/>
      <c r="Z938" s="976"/>
      <c r="AA938" s="976"/>
      <c r="AB938" s="976"/>
      <c r="AC938" s="987"/>
      <c r="AD938" s="1003"/>
      <c r="AE938" s="984"/>
      <c r="AF938" s="987"/>
      <c r="AG938" s="987"/>
      <c r="AH938" s="987"/>
      <c r="AI938" s="987"/>
      <c r="AJ938" s="986"/>
      <c r="AK938" s="987"/>
      <c r="AL938" s="987"/>
      <c r="AM938" s="987"/>
      <c r="AN938" s="987"/>
      <c r="AO938" s="987"/>
      <c r="AP938" s="987"/>
      <c r="AQ938" s="1015"/>
    </row>
    <row r="939" spans="1:43" s="3" customFormat="1" x14ac:dyDescent="0.3">
      <c r="A939" s="29"/>
      <c r="B939" s="1009"/>
      <c r="C939" s="1010"/>
      <c r="D939" s="1011"/>
      <c r="E939" s="1012"/>
      <c r="F939" s="992"/>
      <c r="G939" s="993"/>
      <c r="H939" s="1013"/>
      <c r="I939" s="976"/>
      <c r="J939" s="976"/>
      <c r="L939" s="990"/>
      <c r="M939" s="1014"/>
      <c r="N939" s="987"/>
      <c r="O939" s="1009"/>
      <c r="P939" s="1009"/>
      <c r="Q939" s="1009"/>
      <c r="R939" s="1009"/>
      <c r="S939" s="1009"/>
      <c r="T939" s="1009"/>
      <c r="U939" s="1009"/>
      <c r="V939" s="1009"/>
      <c r="W939" s="1009"/>
      <c r="X939" s="976"/>
      <c r="Y939" s="976"/>
      <c r="Z939" s="976"/>
      <c r="AA939" s="976"/>
      <c r="AB939" s="976"/>
      <c r="AC939" s="987"/>
      <c r="AD939" s="1003"/>
      <c r="AE939" s="984"/>
      <c r="AF939" s="987"/>
      <c r="AG939" s="987"/>
      <c r="AH939" s="987"/>
      <c r="AI939" s="987"/>
      <c r="AJ939" s="986"/>
      <c r="AK939" s="987"/>
      <c r="AL939" s="987"/>
      <c r="AM939" s="987"/>
      <c r="AN939" s="987"/>
      <c r="AO939" s="987"/>
      <c r="AP939" s="987"/>
      <c r="AQ939" s="1015"/>
    </row>
    <row r="940" spans="1:43" s="3" customFormat="1" x14ac:dyDescent="0.3">
      <c r="A940" s="29"/>
      <c r="B940" s="1009"/>
      <c r="C940" s="1010"/>
      <c r="D940" s="1011"/>
      <c r="E940" s="1012"/>
      <c r="F940" s="992"/>
      <c r="G940" s="993"/>
      <c r="H940" s="1013"/>
      <c r="I940" s="976"/>
      <c r="J940" s="976"/>
      <c r="L940" s="990"/>
      <c r="M940" s="1014"/>
      <c r="N940" s="987"/>
      <c r="O940" s="1009"/>
      <c r="P940" s="1009"/>
      <c r="Q940" s="1009"/>
      <c r="R940" s="1009"/>
      <c r="S940" s="1009"/>
      <c r="T940" s="1009"/>
      <c r="U940" s="1009"/>
      <c r="V940" s="1009"/>
      <c r="W940" s="1009"/>
      <c r="X940" s="976"/>
      <c r="Y940" s="976"/>
      <c r="Z940" s="976"/>
      <c r="AA940" s="976"/>
      <c r="AB940" s="976"/>
      <c r="AC940" s="987"/>
      <c r="AD940" s="1003"/>
      <c r="AE940" s="984"/>
      <c r="AF940" s="987"/>
      <c r="AG940" s="987"/>
      <c r="AH940" s="987"/>
      <c r="AI940" s="987"/>
      <c r="AJ940" s="986"/>
      <c r="AK940" s="987"/>
      <c r="AL940" s="987"/>
      <c r="AM940" s="987"/>
      <c r="AN940" s="987"/>
      <c r="AO940" s="987"/>
      <c r="AP940" s="987"/>
      <c r="AQ940" s="1015"/>
    </row>
    <row r="941" spans="1:43" s="3" customFormat="1" x14ac:dyDescent="0.3">
      <c r="A941" s="29"/>
      <c r="B941" s="1009"/>
      <c r="C941" s="1010"/>
      <c r="D941" s="1011"/>
      <c r="E941" s="1012"/>
      <c r="F941" s="992"/>
      <c r="G941" s="993"/>
      <c r="H941" s="1013"/>
      <c r="I941" s="976"/>
      <c r="J941" s="976"/>
      <c r="L941" s="990"/>
      <c r="M941" s="1014"/>
      <c r="N941" s="987"/>
      <c r="O941" s="1009"/>
      <c r="P941" s="1009"/>
      <c r="Q941" s="1009"/>
      <c r="R941" s="1009"/>
      <c r="S941" s="1009"/>
      <c r="T941" s="1009"/>
      <c r="U941" s="1009"/>
      <c r="V941" s="1009"/>
      <c r="W941" s="1009"/>
      <c r="X941" s="976"/>
      <c r="Y941" s="976"/>
      <c r="Z941" s="976"/>
      <c r="AA941" s="976"/>
      <c r="AB941" s="976"/>
      <c r="AC941" s="987"/>
      <c r="AD941" s="1003"/>
      <c r="AE941" s="984"/>
      <c r="AF941" s="987"/>
      <c r="AG941" s="987"/>
      <c r="AH941" s="987"/>
      <c r="AI941" s="987"/>
      <c r="AJ941" s="986"/>
      <c r="AK941" s="987"/>
      <c r="AL941" s="987"/>
      <c r="AM941" s="987"/>
      <c r="AN941" s="987"/>
      <c r="AO941" s="987"/>
      <c r="AP941" s="987"/>
      <c r="AQ941" s="1015"/>
    </row>
    <row r="942" spans="1:43" s="3" customFormat="1" x14ac:dyDescent="0.3">
      <c r="A942" s="29"/>
      <c r="B942" s="1009"/>
      <c r="C942" s="1010"/>
      <c r="D942" s="1011"/>
      <c r="E942" s="1012"/>
      <c r="F942" s="992"/>
      <c r="G942" s="993"/>
      <c r="H942" s="1013"/>
      <c r="I942" s="976"/>
      <c r="J942" s="976"/>
      <c r="L942" s="990"/>
      <c r="M942" s="1014"/>
      <c r="N942" s="987"/>
      <c r="O942" s="1009"/>
      <c r="P942" s="1009"/>
      <c r="Q942" s="1009"/>
      <c r="R942" s="1009"/>
      <c r="S942" s="1009"/>
      <c r="T942" s="1009"/>
      <c r="U942" s="1009"/>
      <c r="V942" s="1009"/>
      <c r="W942" s="1009"/>
      <c r="X942" s="976"/>
      <c r="Y942" s="976"/>
      <c r="Z942" s="976"/>
      <c r="AA942" s="976"/>
      <c r="AB942" s="976"/>
      <c r="AC942" s="987"/>
      <c r="AD942" s="1003"/>
      <c r="AE942" s="984"/>
      <c r="AF942" s="987"/>
      <c r="AG942" s="987"/>
      <c r="AH942" s="987"/>
      <c r="AI942" s="987"/>
      <c r="AJ942" s="986"/>
      <c r="AK942" s="987"/>
      <c r="AL942" s="987"/>
      <c r="AM942" s="987"/>
      <c r="AN942" s="987"/>
      <c r="AO942" s="987"/>
      <c r="AP942" s="987"/>
      <c r="AQ942" s="1015"/>
    </row>
    <row r="943" spans="1:43" s="3" customFormat="1" x14ac:dyDescent="0.3">
      <c r="A943" s="29"/>
      <c r="B943" s="1009"/>
      <c r="C943" s="1010"/>
      <c r="D943" s="1011"/>
      <c r="E943" s="1012"/>
      <c r="F943" s="992"/>
      <c r="G943" s="993"/>
      <c r="H943" s="1013"/>
      <c r="I943" s="976"/>
      <c r="J943" s="976"/>
      <c r="L943" s="990"/>
      <c r="M943" s="1014"/>
      <c r="N943" s="987"/>
      <c r="O943" s="1009"/>
      <c r="P943" s="1009"/>
      <c r="Q943" s="1009"/>
      <c r="R943" s="1009"/>
      <c r="S943" s="1009"/>
      <c r="T943" s="1009"/>
      <c r="U943" s="1009"/>
      <c r="V943" s="1009"/>
      <c r="W943" s="1009"/>
      <c r="X943" s="976"/>
      <c r="Y943" s="976"/>
      <c r="Z943" s="976"/>
      <c r="AA943" s="976"/>
      <c r="AB943" s="976"/>
      <c r="AC943" s="987"/>
      <c r="AD943" s="1003"/>
      <c r="AE943" s="984"/>
      <c r="AF943" s="987"/>
      <c r="AG943" s="987"/>
      <c r="AH943" s="987"/>
      <c r="AI943" s="987"/>
      <c r="AJ943" s="986"/>
      <c r="AK943" s="987"/>
      <c r="AL943" s="987"/>
      <c r="AM943" s="987"/>
      <c r="AN943" s="987"/>
      <c r="AO943" s="987"/>
      <c r="AP943" s="987"/>
      <c r="AQ943" s="1015"/>
    </row>
    <row r="944" spans="1:43" s="3" customFormat="1" x14ac:dyDescent="0.3">
      <c r="A944" s="29"/>
      <c r="B944" s="1009"/>
      <c r="C944" s="1010"/>
      <c r="D944" s="1011"/>
      <c r="E944" s="1012"/>
      <c r="F944" s="992"/>
      <c r="G944" s="993"/>
      <c r="H944" s="1013"/>
      <c r="I944" s="976"/>
      <c r="J944" s="976"/>
      <c r="L944" s="990"/>
      <c r="M944" s="1014"/>
      <c r="N944" s="987"/>
      <c r="O944" s="1009"/>
      <c r="P944" s="1009"/>
      <c r="Q944" s="1009"/>
      <c r="R944" s="1009"/>
      <c r="S944" s="1009"/>
      <c r="T944" s="1009"/>
      <c r="U944" s="1009"/>
      <c r="V944" s="1009"/>
      <c r="W944" s="1009"/>
      <c r="X944" s="976"/>
      <c r="Y944" s="976"/>
      <c r="Z944" s="976"/>
      <c r="AA944" s="976"/>
      <c r="AB944" s="976"/>
      <c r="AC944" s="987"/>
      <c r="AD944" s="1003"/>
      <c r="AE944" s="984"/>
      <c r="AF944" s="987"/>
      <c r="AG944" s="987"/>
      <c r="AH944" s="987"/>
      <c r="AI944" s="987"/>
      <c r="AJ944" s="986"/>
      <c r="AK944" s="987"/>
      <c r="AL944" s="987"/>
      <c r="AM944" s="987"/>
      <c r="AN944" s="987"/>
      <c r="AO944" s="987"/>
      <c r="AP944" s="987"/>
      <c r="AQ944" s="1015"/>
    </row>
    <row r="945" spans="1:43" s="3" customFormat="1" x14ac:dyDescent="0.3">
      <c r="A945" s="29"/>
      <c r="B945" s="1009"/>
      <c r="C945" s="1010"/>
      <c r="D945" s="1011"/>
      <c r="E945" s="1012"/>
      <c r="F945" s="992"/>
      <c r="G945" s="993"/>
      <c r="H945" s="1013"/>
      <c r="I945" s="976"/>
      <c r="J945" s="976"/>
      <c r="L945" s="990"/>
      <c r="M945" s="1014"/>
      <c r="N945" s="987"/>
      <c r="O945" s="1009"/>
      <c r="P945" s="1009"/>
      <c r="Q945" s="1009"/>
      <c r="R945" s="1009"/>
      <c r="S945" s="1009"/>
      <c r="T945" s="1009"/>
      <c r="U945" s="1009"/>
      <c r="V945" s="1009"/>
      <c r="W945" s="1009"/>
      <c r="X945" s="976"/>
      <c r="Y945" s="976"/>
      <c r="Z945" s="976"/>
      <c r="AA945" s="976"/>
      <c r="AB945" s="976"/>
      <c r="AC945" s="987"/>
      <c r="AD945" s="1003"/>
      <c r="AE945" s="984"/>
      <c r="AF945" s="987"/>
      <c r="AG945" s="987"/>
      <c r="AH945" s="987"/>
      <c r="AI945" s="987"/>
      <c r="AJ945" s="986"/>
      <c r="AK945" s="987"/>
      <c r="AL945" s="987"/>
      <c r="AM945" s="987"/>
      <c r="AN945" s="987"/>
      <c r="AO945" s="987"/>
      <c r="AP945" s="987"/>
      <c r="AQ945" s="1015"/>
    </row>
    <row r="946" spans="1:43" s="3" customFormat="1" x14ac:dyDescent="0.3">
      <c r="A946" s="29"/>
      <c r="B946" s="1009"/>
      <c r="C946" s="1010"/>
      <c r="D946" s="1011"/>
      <c r="E946" s="1012"/>
      <c r="F946" s="992"/>
      <c r="G946" s="993"/>
      <c r="H946" s="1013"/>
      <c r="I946" s="976"/>
      <c r="J946" s="976"/>
      <c r="L946" s="990"/>
      <c r="M946" s="1014"/>
      <c r="N946" s="987"/>
      <c r="O946" s="1009"/>
      <c r="P946" s="1009"/>
      <c r="Q946" s="1009"/>
      <c r="R946" s="1009"/>
      <c r="S946" s="1009"/>
      <c r="T946" s="1009"/>
      <c r="U946" s="1009"/>
      <c r="V946" s="1009"/>
      <c r="W946" s="1009"/>
      <c r="X946" s="976"/>
      <c r="Y946" s="976"/>
      <c r="Z946" s="976"/>
      <c r="AA946" s="976"/>
      <c r="AB946" s="976"/>
      <c r="AC946" s="987"/>
      <c r="AD946" s="1003"/>
      <c r="AE946" s="984"/>
      <c r="AF946" s="987"/>
      <c r="AG946" s="987"/>
      <c r="AH946" s="987"/>
      <c r="AI946" s="987"/>
      <c r="AJ946" s="986"/>
      <c r="AK946" s="987"/>
      <c r="AL946" s="987"/>
      <c r="AM946" s="987"/>
      <c r="AN946" s="987"/>
      <c r="AO946" s="987"/>
      <c r="AP946" s="987"/>
      <c r="AQ946" s="1015"/>
    </row>
    <row r="947" spans="1:43" s="3" customFormat="1" x14ac:dyDescent="0.3">
      <c r="A947" s="29"/>
      <c r="B947" s="1009"/>
      <c r="C947" s="1010"/>
      <c r="D947" s="1011"/>
      <c r="E947" s="1012"/>
      <c r="F947" s="992"/>
      <c r="G947" s="993"/>
      <c r="H947" s="1013"/>
      <c r="I947" s="976"/>
      <c r="J947" s="976"/>
      <c r="L947" s="990"/>
      <c r="M947" s="1014"/>
      <c r="N947" s="987"/>
      <c r="O947" s="1009"/>
      <c r="P947" s="1009"/>
      <c r="Q947" s="1009"/>
      <c r="R947" s="1009"/>
      <c r="S947" s="1009"/>
      <c r="T947" s="1009"/>
      <c r="U947" s="1009"/>
      <c r="V947" s="1009"/>
      <c r="W947" s="1009"/>
      <c r="X947" s="976"/>
      <c r="Y947" s="976"/>
      <c r="Z947" s="976"/>
      <c r="AA947" s="976"/>
      <c r="AB947" s="976"/>
      <c r="AC947" s="987"/>
      <c r="AD947" s="1003"/>
      <c r="AE947" s="984"/>
      <c r="AF947" s="987"/>
      <c r="AG947" s="987"/>
      <c r="AH947" s="987"/>
      <c r="AI947" s="987"/>
      <c r="AJ947" s="986"/>
      <c r="AK947" s="987"/>
      <c r="AL947" s="987"/>
      <c r="AM947" s="987"/>
      <c r="AN947" s="987"/>
      <c r="AO947" s="987"/>
      <c r="AP947" s="987"/>
      <c r="AQ947" s="1015"/>
    </row>
    <row r="948" spans="1:43" s="3" customFormat="1" x14ac:dyDescent="0.3">
      <c r="A948" s="29"/>
      <c r="B948" s="1009"/>
      <c r="C948" s="1010"/>
      <c r="D948" s="1011"/>
      <c r="E948" s="1012"/>
      <c r="F948" s="992"/>
      <c r="G948" s="993"/>
      <c r="H948" s="1013"/>
      <c r="I948" s="976"/>
      <c r="J948" s="976"/>
      <c r="L948" s="990"/>
      <c r="M948" s="1014"/>
      <c r="N948" s="987"/>
      <c r="O948" s="1009"/>
      <c r="P948" s="1009"/>
      <c r="Q948" s="1009"/>
      <c r="R948" s="1009"/>
      <c r="S948" s="1009"/>
      <c r="T948" s="1009"/>
      <c r="U948" s="1009"/>
      <c r="V948" s="1009"/>
      <c r="W948" s="1009"/>
      <c r="X948" s="976"/>
      <c r="Y948" s="976"/>
      <c r="Z948" s="976"/>
      <c r="AA948" s="976"/>
      <c r="AB948" s="976"/>
      <c r="AC948" s="987"/>
      <c r="AD948" s="1003"/>
      <c r="AE948" s="984"/>
      <c r="AF948" s="987"/>
      <c r="AG948" s="987"/>
      <c r="AH948" s="987"/>
      <c r="AI948" s="987"/>
      <c r="AJ948" s="986"/>
      <c r="AK948" s="987"/>
      <c r="AL948" s="987"/>
      <c r="AM948" s="987"/>
      <c r="AN948" s="987"/>
      <c r="AO948" s="987"/>
      <c r="AP948" s="987"/>
      <c r="AQ948" s="1015"/>
    </row>
    <row r="949" spans="1:43" s="3" customFormat="1" x14ac:dyDescent="0.3">
      <c r="A949" s="29"/>
      <c r="B949" s="1009"/>
      <c r="C949" s="1010"/>
      <c r="D949" s="1011"/>
      <c r="E949" s="1012"/>
      <c r="F949" s="992"/>
      <c r="G949" s="993"/>
      <c r="H949" s="1013"/>
      <c r="I949" s="976"/>
      <c r="J949" s="976"/>
      <c r="L949" s="990"/>
      <c r="M949" s="1014"/>
      <c r="N949" s="987"/>
      <c r="O949" s="1009"/>
      <c r="P949" s="1009"/>
      <c r="Q949" s="1009"/>
      <c r="R949" s="1009"/>
      <c r="S949" s="1009"/>
      <c r="T949" s="1009"/>
      <c r="U949" s="1009"/>
      <c r="V949" s="1009"/>
      <c r="W949" s="1009"/>
      <c r="X949" s="976"/>
      <c r="Y949" s="976"/>
      <c r="Z949" s="976"/>
      <c r="AA949" s="976"/>
      <c r="AB949" s="976"/>
      <c r="AC949" s="987"/>
      <c r="AD949" s="1003"/>
      <c r="AE949" s="984"/>
      <c r="AF949" s="987"/>
      <c r="AG949" s="987"/>
      <c r="AH949" s="987"/>
      <c r="AI949" s="987"/>
      <c r="AJ949" s="986"/>
      <c r="AK949" s="987"/>
      <c r="AL949" s="987"/>
      <c r="AM949" s="987"/>
      <c r="AN949" s="987"/>
      <c r="AO949" s="987"/>
      <c r="AP949" s="987"/>
      <c r="AQ949" s="1015"/>
    </row>
    <row r="950" spans="1:43" s="3" customFormat="1" x14ac:dyDescent="0.3">
      <c r="A950" s="29"/>
      <c r="B950" s="1009"/>
      <c r="C950" s="1010"/>
      <c r="D950" s="1011"/>
      <c r="E950" s="1012"/>
      <c r="F950" s="992"/>
      <c r="G950" s="993"/>
      <c r="H950" s="1013"/>
      <c r="I950" s="976"/>
      <c r="J950" s="976"/>
      <c r="L950" s="990"/>
      <c r="M950" s="1014"/>
      <c r="N950" s="987"/>
      <c r="O950" s="1009"/>
      <c r="P950" s="1009"/>
      <c r="Q950" s="1009"/>
      <c r="R950" s="1009"/>
      <c r="S950" s="1009"/>
      <c r="T950" s="1009"/>
      <c r="U950" s="1009"/>
      <c r="V950" s="1009"/>
      <c r="W950" s="1009"/>
      <c r="X950" s="976"/>
      <c r="Y950" s="976"/>
      <c r="Z950" s="976"/>
      <c r="AA950" s="976"/>
      <c r="AB950" s="976"/>
      <c r="AC950" s="987"/>
      <c r="AD950" s="1003"/>
      <c r="AE950" s="984"/>
      <c r="AF950" s="987"/>
      <c r="AG950" s="987"/>
      <c r="AH950" s="987"/>
      <c r="AI950" s="987"/>
      <c r="AJ950" s="986"/>
      <c r="AK950" s="987"/>
      <c r="AL950" s="987"/>
      <c r="AM950" s="987"/>
      <c r="AN950" s="987"/>
      <c r="AO950" s="987"/>
      <c r="AP950" s="987"/>
      <c r="AQ950" s="1015"/>
    </row>
    <row r="951" spans="1:43" s="3" customFormat="1" x14ac:dyDescent="0.3">
      <c r="A951" s="29"/>
      <c r="B951" s="1009"/>
      <c r="C951" s="1010"/>
      <c r="D951" s="1011"/>
      <c r="E951" s="1012"/>
      <c r="F951" s="992"/>
      <c r="G951" s="993"/>
      <c r="H951" s="1013"/>
      <c r="I951" s="976"/>
      <c r="J951" s="976"/>
      <c r="L951" s="990"/>
      <c r="M951" s="1014"/>
      <c r="N951" s="987"/>
      <c r="O951" s="1009"/>
      <c r="P951" s="1009"/>
      <c r="Q951" s="1009"/>
      <c r="R951" s="1009"/>
      <c r="S951" s="1009"/>
      <c r="T951" s="1009"/>
      <c r="U951" s="1009"/>
      <c r="V951" s="1009"/>
      <c r="W951" s="1009"/>
      <c r="X951" s="976"/>
      <c r="Y951" s="976"/>
      <c r="Z951" s="976"/>
      <c r="AA951" s="976"/>
      <c r="AB951" s="976"/>
      <c r="AC951" s="987"/>
      <c r="AD951" s="1003"/>
      <c r="AE951" s="984"/>
      <c r="AF951" s="987"/>
      <c r="AG951" s="987"/>
      <c r="AH951" s="987"/>
      <c r="AI951" s="987"/>
      <c r="AJ951" s="986"/>
      <c r="AK951" s="987"/>
      <c r="AL951" s="987"/>
      <c r="AM951" s="987"/>
      <c r="AN951" s="987"/>
      <c r="AO951" s="987"/>
      <c r="AP951" s="987"/>
      <c r="AQ951" s="1015"/>
    </row>
    <row r="952" spans="1:43" s="3" customFormat="1" x14ac:dyDescent="0.3">
      <c r="A952" s="29"/>
      <c r="B952" s="1009"/>
      <c r="C952" s="1010"/>
      <c r="D952" s="1011"/>
      <c r="E952" s="1012"/>
      <c r="F952" s="992"/>
      <c r="G952" s="993"/>
      <c r="H952" s="1013"/>
      <c r="I952" s="976"/>
      <c r="J952" s="976"/>
      <c r="L952" s="990"/>
      <c r="M952" s="1014"/>
      <c r="N952" s="987"/>
      <c r="O952" s="1009"/>
      <c r="P952" s="1009"/>
      <c r="Q952" s="1009"/>
      <c r="R952" s="1009"/>
      <c r="S952" s="1009"/>
      <c r="T952" s="1009"/>
      <c r="U952" s="1009"/>
      <c r="V952" s="1009"/>
      <c r="W952" s="1009"/>
      <c r="X952" s="976"/>
      <c r="Y952" s="976"/>
      <c r="Z952" s="976"/>
      <c r="AA952" s="976"/>
      <c r="AB952" s="976"/>
      <c r="AC952" s="987"/>
      <c r="AD952" s="1003"/>
      <c r="AE952" s="984"/>
      <c r="AF952" s="987"/>
      <c r="AG952" s="987"/>
      <c r="AH952" s="987"/>
      <c r="AI952" s="987"/>
      <c r="AJ952" s="986"/>
      <c r="AK952" s="987"/>
      <c r="AL952" s="987"/>
      <c r="AM952" s="987"/>
      <c r="AN952" s="987"/>
      <c r="AO952" s="987"/>
      <c r="AP952" s="987"/>
      <c r="AQ952" s="1015"/>
    </row>
    <row r="953" spans="1:43" s="3" customFormat="1" x14ac:dyDescent="0.3">
      <c r="A953" s="29"/>
      <c r="B953" s="1009"/>
      <c r="C953" s="1010"/>
      <c r="D953" s="1011"/>
      <c r="E953" s="1012"/>
      <c r="F953" s="992"/>
      <c r="G953" s="993"/>
      <c r="H953" s="1013"/>
      <c r="I953" s="976"/>
      <c r="J953" s="976"/>
      <c r="L953" s="990"/>
      <c r="M953" s="1014"/>
      <c r="N953" s="987"/>
      <c r="O953" s="1009"/>
      <c r="P953" s="1009"/>
      <c r="Q953" s="1009"/>
      <c r="R953" s="1009"/>
      <c r="S953" s="1009"/>
      <c r="T953" s="1009"/>
      <c r="U953" s="1009"/>
      <c r="V953" s="1009"/>
      <c r="W953" s="1009"/>
      <c r="X953" s="976"/>
      <c r="Y953" s="976"/>
      <c r="Z953" s="976"/>
      <c r="AA953" s="976"/>
      <c r="AB953" s="976"/>
      <c r="AC953" s="987"/>
      <c r="AD953" s="1003"/>
      <c r="AE953" s="984"/>
      <c r="AF953" s="987"/>
      <c r="AG953" s="987"/>
      <c r="AH953" s="987"/>
      <c r="AI953" s="987"/>
      <c r="AJ953" s="986"/>
      <c r="AK953" s="987"/>
      <c r="AL953" s="987"/>
      <c r="AM953" s="987"/>
      <c r="AN953" s="987"/>
      <c r="AO953" s="987"/>
      <c r="AP953" s="987"/>
      <c r="AQ953" s="1015"/>
    </row>
    <row r="954" spans="1:43" s="3" customFormat="1" x14ac:dyDescent="0.3">
      <c r="A954" s="29"/>
      <c r="B954" s="1009"/>
      <c r="C954" s="1010"/>
      <c r="D954" s="1011"/>
      <c r="E954" s="1012"/>
      <c r="F954" s="992"/>
      <c r="G954" s="993"/>
      <c r="H954" s="1013"/>
      <c r="I954" s="976"/>
      <c r="J954" s="976"/>
      <c r="L954" s="990"/>
      <c r="M954" s="1014"/>
      <c r="N954" s="987"/>
      <c r="O954" s="1009"/>
      <c r="P954" s="1009"/>
      <c r="Q954" s="1009"/>
      <c r="R954" s="1009"/>
      <c r="S954" s="1009"/>
      <c r="T954" s="1009"/>
      <c r="U954" s="1009"/>
      <c r="V954" s="1009"/>
      <c r="W954" s="1009"/>
      <c r="X954" s="976"/>
      <c r="Y954" s="976"/>
      <c r="Z954" s="976"/>
      <c r="AA954" s="976"/>
      <c r="AB954" s="976"/>
      <c r="AC954" s="987"/>
      <c r="AD954" s="1003"/>
      <c r="AE954" s="984"/>
      <c r="AF954" s="987"/>
      <c r="AG954" s="987"/>
      <c r="AH954" s="987"/>
      <c r="AI954" s="987"/>
      <c r="AJ954" s="986"/>
      <c r="AK954" s="987"/>
      <c r="AL954" s="987"/>
      <c r="AM954" s="987"/>
      <c r="AN954" s="987"/>
      <c r="AO954" s="987"/>
      <c r="AP954" s="987"/>
      <c r="AQ954" s="1015"/>
    </row>
    <row r="955" spans="1:43" s="3" customFormat="1" x14ac:dyDescent="0.3">
      <c r="A955" s="29"/>
      <c r="B955" s="1009"/>
      <c r="C955" s="1010"/>
      <c r="D955" s="1011"/>
      <c r="E955" s="1012"/>
      <c r="F955" s="992"/>
      <c r="G955" s="993"/>
      <c r="H955" s="1013"/>
      <c r="I955" s="976"/>
      <c r="J955" s="976"/>
      <c r="L955" s="990"/>
      <c r="M955" s="1014"/>
      <c r="N955" s="987"/>
      <c r="O955" s="1009"/>
      <c r="P955" s="1009"/>
      <c r="Q955" s="1009"/>
      <c r="R955" s="1009"/>
      <c r="S955" s="1009"/>
      <c r="T955" s="1009"/>
      <c r="U955" s="1009"/>
      <c r="V955" s="1009"/>
      <c r="W955" s="1009"/>
      <c r="X955" s="976"/>
      <c r="Y955" s="976"/>
      <c r="Z955" s="976"/>
      <c r="AA955" s="976"/>
      <c r="AB955" s="976"/>
      <c r="AC955" s="987"/>
      <c r="AD955" s="1003"/>
      <c r="AE955" s="984"/>
      <c r="AF955" s="987"/>
      <c r="AG955" s="987"/>
      <c r="AH955" s="987"/>
      <c r="AI955" s="987"/>
      <c r="AJ955" s="986"/>
      <c r="AK955" s="987"/>
      <c r="AL955" s="987"/>
      <c r="AM955" s="987"/>
      <c r="AN955" s="987"/>
      <c r="AO955" s="987"/>
      <c r="AP955" s="987"/>
      <c r="AQ955" s="1015"/>
    </row>
    <row r="956" spans="1:43" s="3" customFormat="1" x14ac:dyDescent="0.3">
      <c r="A956" s="29"/>
      <c r="B956" s="1009"/>
      <c r="C956" s="1010"/>
      <c r="D956" s="1011"/>
      <c r="E956" s="1012"/>
      <c r="F956" s="992"/>
      <c r="G956" s="993"/>
      <c r="H956" s="1013"/>
      <c r="I956" s="976"/>
      <c r="J956" s="976"/>
      <c r="L956" s="990"/>
      <c r="M956" s="1014"/>
      <c r="N956" s="987"/>
      <c r="O956" s="1009"/>
      <c r="P956" s="1009"/>
      <c r="Q956" s="1009"/>
      <c r="R956" s="1009"/>
      <c r="S956" s="1009"/>
      <c r="T956" s="1009"/>
      <c r="U956" s="1009"/>
      <c r="V956" s="1009"/>
      <c r="W956" s="1009"/>
      <c r="X956" s="976"/>
      <c r="Y956" s="976"/>
      <c r="Z956" s="976"/>
      <c r="AA956" s="976"/>
      <c r="AB956" s="976"/>
      <c r="AC956" s="987"/>
      <c r="AD956" s="1003"/>
      <c r="AE956" s="984"/>
      <c r="AF956" s="987"/>
      <c r="AG956" s="987"/>
      <c r="AH956" s="987"/>
      <c r="AI956" s="987"/>
      <c r="AJ956" s="986"/>
      <c r="AK956" s="987"/>
      <c r="AL956" s="987"/>
      <c r="AM956" s="987"/>
      <c r="AN956" s="987"/>
      <c r="AO956" s="987"/>
      <c r="AP956" s="987"/>
      <c r="AQ956" s="1015"/>
    </row>
    <row r="957" spans="1:43" s="3" customFormat="1" x14ac:dyDescent="0.3">
      <c r="A957" s="29"/>
      <c r="B957" s="1009"/>
      <c r="C957" s="1010"/>
      <c r="D957" s="1011"/>
      <c r="E957" s="1012"/>
      <c r="F957" s="992"/>
      <c r="G957" s="993"/>
      <c r="H957" s="1013"/>
      <c r="I957" s="976"/>
      <c r="J957" s="976"/>
      <c r="L957" s="990"/>
      <c r="M957" s="1014"/>
      <c r="N957" s="987"/>
      <c r="O957" s="1009"/>
      <c r="P957" s="1009"/>
      <c r="Q957" s="1009"/>
      <c r="R957" s="1009"/>
      <c r="S957" s="1009"/>
      <c r="T957" s="1009"/>
      <c r="U957" s="1009"/>
      <c r="V957" s="1009"/>
      <c r="W957" s="1009"/>
      <c r="X957" s="976"/>
      <c r="Y957" s="976"/>
      <c r="Z957" s="976"/>
      <c r="AA957" s="976"/>
      <c r="AB957" s="976"/>
      <c r="AC957" s="987"/>
      <c r="AD957" s="1003"/>
      <c r="AE957" s="984"/>
      <c r="AF957" s="987"/>
      <c r="AG957" s="987"/>
      <c r="AH957" s="987"/>
      <c r="AI957" s="987"/>
      <c r="AJ957" s="986"/>
      <c r="AK957" s="987"/>
      <c r="AL957" s="987"/>
      <c r="AM957" s="987"/>
      <c r="AN957" s="987"/>
      <c r="AO957" s="987"/>
      <c r="AP957" s="987"/>
      <c r="AQ957" s="1015"/>
    </row>
    <row r="958" spans="1:43" s="3" customFormat="1" x14ac:dyDescent="0.3">
      <c r="A958" s="29"/>
      <c r="B958" s="1009"/>
      <c r="C958" s="1010"/>
      <c r="D958" s="1011"/>
      <c r="E958" s="1012"/>
      <c r="F958" s="992"/>
      <c r="G958" s="993"/>
      <c r="H958" s="1013"/>
      <c r="I958" s="976"/>
      <c r="J958" s="976"/>
      <c r="L958" s="990"/>
      <c r="M958" s="1014"/>
      <c r="N958" s="987"/>
      <c r="O958" s="1009"/>
      <c r="P958" s="1009"/>
      <c r="Q958" s="1009"/>
      <c r="R958" s="1009"/>
      <c r="S958" s="1009"/>
      <c r="T958" s="1009"/>
      <c r="U958" s="1009"/>
      <c r="V958" s="1009"/>
      <c r="W958" s="1009"/>
      <c r="X958" s="976"/>
      <c r="Y958" s="976"/>
      <c r="Z958" s="976"/>
      <c r="AA958" s="976"/>
      <c r="AB958" s="976"/>
      <c r="AC958" s="987"/>
      <c r="AD958" s="1003"/>
      <c r="AE958" s="984"/>
      <c r="AF958" s="987"/>
      <c r="AG958" s="987"/>
      <c r="AH958" s="987"/>
      <c r="AI958" s="987"/>
      <c r="AJ958" s="986"/>
      <c r="AK958" s="987"/>
      <c r="AL958" s="987"/>
      <c r="AM958" s="987"/>
      <c r="AN958" s="987"/>
      <c r="AO958" s="987"/>
      <c r="AP958" s="987"/>
      <c r="AQ958" s="1015"/>
    </row>
    <row r="959" spans="1:43" s="3" customFormat="1" x14ac:dyDescent="0.3">
      <c r="A959" s="29"/>
      <c r="B959" s="1009"/>
      <c r="C959" s="1010"/>
      <c r="D959" s="1011"/>
      <c r="E959" s="1012"/>
      <c r="F959" s="992"/>
      <c r="G959" s="993"/>
      <c r="H959" s="1013"/>
      <c r="I959" s="976"/>
      <c r="J959" s="976"/>
      <c r="L959" s="990"/>
      <c r="M959" s="1014"/>
      <c r="N959" s="987"/>
      <c r="O959" s="1009"/>
      <c r="P959" s="1009"/>
      <c r="Q959" s="1009"/>
      <c r="R959" s="1009"/>
      <c r="S959" s="1009"/>
      <c r="T959" s="1009"/>
      <c r="U959" s="1009"/>
      <c r="V959" s="1009"/>
      <c r="W959" s="1009"/>
      <c r="X959" s="976"/>
      <c r="Y959" s="976"/>
      <c r="Z959" s="976"/>
      <c r="AA959" s="976"/>
      <c r="AB959" s="976"/>
      <c r="AC959" s="987"/>
      <c r="AD959" s="1003"/>
      <c r="AE959" s="984"/>
      <c r="AF959" s="987"/>
      <c r="AG959" s="987"/>
      <c r="AH959" s="987"/>
      <c r="AI959" s="987"/>
      <c r="AJ959" s="986"/>
      <c r="AK959" s="987"/>
      <c r="AL959" s="987"/>
      <c r="AM959" s="987"/>
      <c r="AN959" s="987"/>
      <c r="AO959" s="987"/>
      <c r="AP959" s="987"/>
      <c r="AQ959" s="1015"/>
    </row>
    <row r="960" spans="1:43" s="3" customFormat="1" x14ac:dyDescent="0.3">
      <c r="A960" s="29"/>
      <c r="B960" s="1009"/>
      <c r="C960" s="1010"/>
      <c r="D960" s="1011"/>
      <c r="E960" s="1012"/>
      <c r="F960" s="992"/>
      <c r="G960" s="993"/>
      <c r="H960" s="1013"/>
      <c r="I960" s="976"/>
      <c r="J960" s="976"/>
      <c r="L960" s="990"/>
      <c r="M960" s="1014"/>
      <c r="N960" s="987"/>
      <c r="O960" s="1009"/>
      <c r="P960" s="1009"/>
      <c r="Q960" s="1009"/>
      <c r="R960" s="1009"/>
      <c r="S960" s="1009"/>
      <c r="T960" s="1009"/>
      <c r="U960" s="1009"/>
      <c r="V960" s="1009"/>
      <c r="W960" s="1009"/>
      <c r="X960" s="976"/>
      <c r="Y960" s="976"/>
      <c r="Z960" s="976"/>
      <c r="AA960" s="976"/>
      <c r="AB960" s="976"/>
      <c r="AC960" s="987"/>
      <c r="AD960" s="1003"/>
      <c r="AE960" s="984"/>
      <c r="AF960" s="987"/>
      <c r="AG960" s="987"/>
      <c r="AH960" s="987"/>
      <c r="AI960" s="987"/>
      <c r="AJ960" s="986"/>
      <c r="AK960" s="987"/>
      <c r="AL960" s="987"/>
      <c r="AM960" s="987"/>
      <c r="AN960" s="987"/>
      <c r="AO960" s="987"/>
      <c r="AP960" s="987"/>
      <c r="AQ960" s="1015"/>
    </row>
    <row r="961" spans="1:43" s="3" customFormat="1" x14ac:dyDescent="0.3">
      <c r="A961" s="29"/>
      <c r="B961" s="1009"/>
      <c r="C961" s="1010"/>
      <c r="D961" s="1011"/>
      <c r="E961" s="1012"/>
      <c r="F961" s="992"/>
      <c r="G961" s="993"/>
      <c r="H961" s="1013"/>
      <c r="I961" s="976"/>
      <c r="J961" s="976"/>
      <c r="L961" s="990"/>
      <c r="M961" s="1014"/>
      <c r="N961" s="987"/>
      <c r="O961" s="1009"/>
      <c r="P961" s="1009"/>
      <c r="Q961" s="1009"/>
      <c r="R961" s="1009"/>
      <c r="S961" s="1009"/>
      <c r="T961" s="1009"/>
      <c r="U961" s="1009"/>
      <c r="V961" s="1009"/>
      <c r="W961" s="1009"/>
      <c r="X961" s="976"/>
      <c r="Y961" s="976"/>
      <c r="Z961" s="976"/>
      <c r="AA961" s="976"/>
      <c r="AB961" s="976"/>
      <c r="AC961" s="987"/>
      <c r="AD961" s="1003"/>
      <c r="AE961" s="984"/>
      <c r="AF961" s="987"/>
      <c r="AG961" s="987"/>
      <c r="AH961" s="987"/>
      <c r="AI961" s="987"/>
      <c r="AJ961" s="986"/>
      <c r="AK961" s="987"/>
      <c r="AL961" s="987"/>
      <c r="AM961" s="987"/>
      <c r="AN961" s="987"/>
      <c r="AO961" s="987"/>
      <c r="AP961" s="987"/>
      <c r="AQ961" s="1015"/>
    </row>
    <row r="962" spans="1:43" s="3" customFormat="1" x14ac:dyDescent="0.3">
      <c r="A962" s="29"/>
      <c r="B962" s="1009"/>
      <c r="C962" s="1010"/>
      <c r="D962" s="1011"/>
      <c r="E962" s="1012"/>
      <c r="F962" s="992"/>
      <c r="G962" s="993"/>
      <c r="H962" s="1013"/>
      <c r="I962" s="976"/>
      <c r="J962" s="976"/>
      <c r="L962" s="990"/>
      <c r="M962" s="1014"/>
      <c r="N962" s="987"/>
      <c r="O962" s="1009"/>
      <c r="P962" s="1009"/>
      <c r="Q962" s="1009"/>
      <c r="R962" s="1009"/>
      <c r="S962" s="1009"/>
      <c r="T962" s="1009"/>
      <c r="U962" s="1009"/>
      <c r="V962" s="1009"/>
      <c r="W962" s="1009"/>
      <c r="X962" s="976"/>
      <c r="Y962" s="976"/>
      <c r="Z962" s="976"/>
      <c r="AA962" s="976"/>
      <c r="AB962" s="976"/>
      <c r="AC962" s="987"/>
      <c r="AD962" s="1003"/>
      <c r="AE962" s="984"/>
      <c r="AF962" s="987"/>
      <c r="AG962" s="987"/>
      <c r="AH962" s="987"/>
      <c r="AI962" s="987"/>
      <c r="AJ962" s="986"/>
      <c r="AK962" s="987"/>
      <c r="AL962" s="987"/>
      <c r="AM962" s="987"/>
      <c r="AN962" s="987"/>
      <c r="AO962" s="987"/>
      <c r="AP962" s="987"/>
      <c r="AQ962" s="1015"/>
    </row>
    <row r="963" spans="1:43" s="3" customFormat="1" x14ac:dyDescent="0.3">
      <c r="A963" s="29"/>
      <c r="B963" s="1009"/>
      <c r="C963" s="1010"/>
      <c r="D963" s="1011"/>
      <c r="E963" s="1012"/>
      <c r="F963" s="992"/>
      <c r="G963" s="993"/>
      <c r="H963" s="1013"/>
      <c r="I963" s="976"/>
      <c r="J963" s="976"/>
      <c r="L963" s="990"/>
      <c r="M963" s="1014"/>
      <c r="N963" s="987"/>
      <c r="O963" s="1009"/>
      <c r="P963" s="1009"/>
      <c r="Q963" s="1009"/>
      <c r="R963" s="1009"/>
      <c r="S963" s="1009"/>
      <c r="T963" s="1009"/>
      <c r="U963" s="1009"/>
      <c r="V963" s="1009"/>
      <c r="W963" s="1009"/>
      <c r="X963" s="976"/>
      <c r="Y963" s="976"/>
      <c r="Z963" s="976"/>
      <c r="AA963" s="976"/>
      <c r="AB963" s="976"/>
      <c r="AC963" s="987"/>
      <c r="AD963" s="1003"/>
      <c r="AE963" s="984"/>
      <c r="AF963" s="987"/>
      <c r="AG963" s="987"/>
      <c r="AH963" s="987"/>
      <c r="AI963" s="987"/>
      <c r="AJ963" s="986"/>
      <c r="AK963" s="987"/>
      <c r="AL963" s="987"/>
      <c r="AM963" s="987"/>
      <c r="AN963" s="987"/>
      <c r="AO963" s="987"/>
      <c r="AP963" s="987"/>
      <c r="AQ963" s="1015"/>
    </row>
    <row r="964" spans="1:43" s="3" customFormat="1" x14ac:dyDescent="0.3">
      <c r="A964" s="29"/>
      <c r="B964" s="1009"/>
      <c r="C964" s="1010"/>
      <c r="D964" s="1011"/>
      <c r="E964" s="1012"/>
      <c r="F964" s="992"/>
      <c r="G964" s="993"/>
      <c r="H964" s="1013"/>
      <c r="I964" s="976"/>
      <c r="J964" s="976"/>
      <c r="L964" s="990"/>
      <c r="M964" s="1014"/>
      <c r="N964" s="987"/>
      <c r="O964" s="1009"/>
      <c r="P964" s="1009"/>
      <c r="Q964" s="1009"/>
      <c r="R964" s="1009"/>
      <c r="S964" s="1009"/>
      <c r="T964" s="1009"/>
      <c r="U964" s="1009"/>
      <c r="V964" s="1009"/>
      <c r="W964" s="1009"/>
      <c r="X964" s="976"/>
      <c r="Y964" s="976"/>
      <c r="Z964" s="976"/>
      <c r="AA964" s="976"/>
      <c r="AB964" s="976"/>
      <c r="AC964" s="987"/>
      <c r="AD964" s="1003"/>
      <c r="AE964" s="984"/>
      <c r="AF964" s="987"/>
      <c r="AG964" s="987"/>
      <c r="AH964" s="987"/>
      <c r="AI964" s="987"/>
      <c r="AJ964" s="986"/>
      <c r="AK964" s="987"/>
      <c r="AL964" s="987"/>
      <c r="AM964" s="987"/>
      <c r="AN964" s="987"/>
      <c r="AO964" s="987"/>
      <c r="AP964" s="987"/>
      <c r="AQ964" s="1015"/>
    </row>
    <row r="965" spans="1:43" s="3" customFormat="1" x14ac:dyDescent="0.3">
      <c r="A965" s="29"/>
      <c r="B965" s="1009"/>
      <c r="C965" s="1010"/>
      <c r="D965" s="1011"/>
      <c r="E965" s="1012"/>
      <c r="F965" s="992"/>
      <c r="G965" s="993"/>
      <c r="H965" s="1013"/>
      <c r="I965" s="976"/>
      <c r="J965" s="976"/>
      <c r="L965" s="990"/>
      <c r="M965" s="1014"/>
      <c r="N965" s="987"/>
      <c r="O965" s="1009"/>
      <c r="P965" s="1009"/>
      <c r="Q965" s="1009"/>
      <c r="R965" s="1009"/>
      <c r="S965" s="1009"/>
      <c r="T965" s="1009"/>
      <c r="U965" s="1009"/>
      <c r="V965" s="1009"/>
      <c r="W965" s="1009"/>
      <c r="X965" s="976"/>
      <c r="Y965" s="976"/>
      <c r="Z965" s="976"/>
      <c r="AA965" s="976"/>
      <c r="AB965" s="976"/>
      <c r="AC965" s="987"/>
      <c r="AD965" s="1003"/>
      <c r="AE965" s="984"/>
      <c r="AF965" s="987"/>
      <c r="AG965" s="987"/>
      <c r="AH965" s="987"/>
      <c r="AI965" s="987"/>
      <c r="AJ965" s="986"/>
      <c r="AK965" s="987"/>
      <c r="AL965" s="987"/>
      <c r="AM965" s="987"/>
      <c r="AN965" s="987"/>
      <c r="AO965" s="987"/>
      <c r="AP965" s="987"/>
      <c r="AQ965" s="1015"/>
    </row>
    <row r="966" spans="1:43" s="3" customFormat="1" x14ac:dyDescent="0.3">
      <c r="A966" s="29"/>
      <c r="B966" s="1009"/>
      <c r="C966" s="1010"/>
      <c r="D966" s="1011"/>
      <c r="E966" s="1012"/>
      <c r="F966" s="992"/>
      <c r="G966" s="993"/>
      <c r="H966" s="1013"/>
      <c r="I966" s="976"/>
      <c r="J966" s="976"/>
      <c r="L966" s="990"/>
      <c r="M966" s="1014"/>
      <c r="N966" s="987"/>
      <c r="O966" s="1009"/>
      <c r="P966" s="1009"/>
      <c r="Q966" s="1009"/>
      <c r="R966" s="1009"/>
      <c r="S966" s="1009"/>
      <c r="T966" s="1009"/>
      <c r="U966" s="1009"/>
      <c r="V966" s="1009"/>
      <c r="W966" s="1009"/>
      <c r="X966" s="976"/>
      <c r="Y966" s="976"/>
      <c r="Z966" s="976"/>
      <c r="AA966" s="976"/>
      <c r="AB966" s="976"/>
      <c r="AC966" s="987"/>
      <c r="AD966" s="1003"/>
      <c r="AE966" s="984"/>
      <c r="AF966" s="987"/>
      <c r="AG966" s="987"/>
      <c r="AH966" s="987"/>
      <c r="AI966" s="987"/>
      <c r="AJ966" s="986"/>
      <c r="AK966" s="987"/>
      <c r="AL966" s="987"/>
      <c r="AM966" s="987"/>
      <c r="AN966" s="987"/>
      <c r="AO966" s="987"/>
      <c r="AP966" s="987"/>
      <c r="AQ966" s="1015"/>
    </row>
    <row r="967" spans="1:43" s="3" customFormat="1" x14ac:dyDescent="0.3">
      <c r="A967" s="29"/>
      <c r="B967" s="1009"/>
      <c r="C967" s="1010"/>
      <c r="D967" s="1011"/>
      <c r="E967" s="1012"/>
      <c r="F967" s="992"/>
      <c r="G967" s="993"/>
      <c r="H967" s="1013"/>
      <c r="I967" s="976"/>
      <c r="J967" s="976"/>
      <c r="L967" s="990"/>
      <c r="M967" s="1014"/>
      <c r="N967" s="987"/>
      <c r="O967" s="1009"/>
      <c r="P967" s="1009"/>
      <c r="Q967" s="1009"/>
      <c r="R967" s="1009"/>
      <c r="S967" s="1009"/>
      <c r="T967" s="1009"/>
      <c r="U967" s="1009"/>
      <c r="V967" s="1009"/>
      <c r="W967" s="1009"/>
      <c r="X967" s="976"/>
      <c r="Y967" s="976"/>
      <c r="Z967" s="976"/>
      <c r="AA967" s="976"/>
      <c r="AB967" s="976"/>
      <c r="AC967" s="987"/>
      <c r="AD967" s="1003"/>
      <c r="AE967" s="984"/>
      <c r="AF967" s="987"/>
      <c r="AG967" s="987"/>
      <c r="AH967" s="987"/>
      <c r="AI967" s="987"/>
      <c r="AJ967" s="986"/>
      <c r="AK967" s="987"/>
      <c r="AL967" s="987"/>
      <c r="AM967" s="987"/>
      <c r="AN967" s="987"/>
      <c r="AO967" s="987"/>
      <c r="AP967" s="987"/>
      <c r="AQ967" s="1015"/>
    </row>
    <row r="968" spans="1:43" s="3" customFormat="1" x14ac:dyDescent="0.3">
      <c r="A968" s="29"/>
      <c r="B968" s="1009"/>
      <c r="C968" s="1010"/>
      <c r="D968" s="1011"/>
      <c r="E968" s="1012"/>
      <c r="F968" s="992"/>
      <c r="G968" s="993"/>
      <c r="H968" s="1013"/>
      <c r="I968" s="976"/>
      <c r="J968" s="976"/>
      <c r="L968" s="990"/>
      <c r="M968" s="1014"/>
      <c r="N968" s="987"/>
      <c r="O968" s="1009"/>
      <c r="P968" s="1009"/>
      <c r="Q968" s="1009"/>
      <c r="R968" s="1009"/>
      <c r="S968" s="1009"/>
      <c r="T968" s="1009"/>
      <c r="U968" s="1009"/>
      <c r="V968" s="1009"/>
      <c r="W968" s="1009"/>
      <c r="X968" s="976"/>
      <c r="Y968" s="976"/>
      <c r="Z968" s="976"/>
      <c r="AA968" s="976"/>
      <c r="AB968" s="976"/>
      <c r="AC968" s="987"/>
      <c r="AD968" s="1003"/>
      <c r="AE968" s="984"/>
      <c r="AF968" s="987"/>
      <c r="AG968" s="987"/>
      <c r="AH968" s="987"/>
      <c r="AI968" s="987"/>
      <c r="AJ968" s="986"/>
      <c r="AK968" s="987"/>
      <c r="AL968" s="987"/>
      <c r="AM968" s="987"/>
      <c r="AN968" s="987"/>
      <c r="AO968" s="987"/>
      <c r="AP968" s="987"/>
      <c r="AQ968" s="1015"/>
    </row>
    <row r="969" spans="1:43" s="3" customFormat="1" x14ac:dyDescent="0.3">
      <c r="A969" s="29"/>
      <c r="B969" s="1009"/>
      <c r="C969" s="1010"/>
      <c r="D969" s="1011"/>
      <c r="E969" s="1012"/>
      <c r="F969" s="992"/>
      <c r="G969" s="993"/>
      <c r="H969" s="1013"/>
      <c r="I969" s="976"/>
      <c r="J969" s="976"/>
      <c r="L969" s="990"/>
      <c r="M969" s="1014"/>
      <c r="N969" s="987"/>
      <c r="O969" s="1009"/>
      <c r="P969" s="1009"/>
      <c r="Q969" s="1009"/>
      <c r="R969" s="1009"/>
      <c r="S969" s="1009"/>
      <c r="T969" s="1009"/>
      <c r="U969" s="1009"/>
      <c r="V969" s="1009"/>
      <c r="W969" s="1009"/>
      <c r="X969" s="976"/>
      <c r="Y969" s="976"/>
      <c r="Z969" s="976"/>
      <c r="AA969" s="976"/>
      <c r="AB969" s="976"/>
      <c r="AC969" s="987"/>
      <c r="AD969" s="1003"/>
      <c r="AE969" s="984"/>
      <c r="AF969" s="987"/>
      <c r="AG969" s="987"/>
      <c r="AH969" s="987"/>
      <c r="AI969" s="987"/>
      <c r="AJ969" s="986"/>
      <c r="AK969" s="987"/>
      <c r="AL969" s="987"/>
      <c r="AM969" s="987"/>
      <c r="AN969" s="987"/>
      <c r="AO969" s="987"/>
      <c r="AP969" s="987"/>
      <c r="AQ969" s="1015"/>
    </row>
    <row r="970" spans="1:43" s="3" customFormat="1" x14ac:dyDescent="0.3">
      <c r="A970" s="29"/>
      <c r="B970" s="1009"/>
      <c r="C970" s="1010"/>
      <c r="D970" s="1011"/>
      <c r="E970" s="1012"/>
      <c r="F970" s="992"/>
      <c r="G970" s="993"/>
      <c r="H970" s="1013"/>
      <c r="I970" s="976"/>
      <c r="J970" s="976"/>
      <c r="L970" s="990"/>
      <c r="M970" s="1014"/>
      <c r="N970" s="987"/>
      <c r="O970" s="1009"/>
      <c r="P970" s="1009"/>
      <c r="Q970" s="1009"/>
      <c r="R970" s="1009"/>
      <c r="S970" s="1009"/>
      <c r="T970" s="1009"/>
      <c r="U970" s="1009"/>
      <c r="V970" s="1009"/>
      <c r="W970" s="1009"/>
      <c r="X970" s="976"/>
      <c r="Y970" s="976"/>
      <c r="Z970" s="976"/>
      <c r="AA970" s="976"/>
      <c r="AB970" s="976"/>
      <c r="AC970" s="987"/>
      <c r="AD970" s="1003"/>
      <c r="AE970" s="984"/>
      <c r="AF970" s="987"/>
      <c r="AG970" s="987"/>
      <c r="AH970" s="987"/>
      <c r="AI970" s="987"/>
      <c r="AJ970" s="986"/>
      <c r="AK970" s="987"/>
      <c r="AL970" s="987"/>
      <c r="AM970" s="987"/>
      <c r="AN970" s="987"/>
      <c r="AO970" s="987"/>
      <c r="AP970" s="987"/>
      <c r="AQ970" s="1015"/>
    </row>
    <row r="971" spans="1:43" s="3" customFormat="1" x14ac:dyDescent="0.3">
      <c r="A971" s="29"/>
      <c r="B971" s="1009"/>
      <c r="C971" s="1010"/>
      <c r="D971" s="1011"/>
      <c r="E971" s="1012"/>
      <c r="F971" s="992"/>
      <c r="G971" s="993"/>
      <c r="H971" s="1013"/>
      <c r="I971" s="976"/>
      <c r="J971" s="976"/>
      <c r="L971" s="990"/>
      <c r="M971" s="1014"/>
      <c r="N971" s="987"/>
      <c r="O971" s="1009"/>
      <c r="P971" s="1009"/>
      <c r="Q971" s="1009"/>
      <c r="R971" s="1009"/>
      <c r="S971" s="1009"/>
      <c r="T971" s="1009"/>
      <c r="U971" s="1009"/>
      <c r="V971" s="1009"/>
      <c r="W971" s="1009"/>
      <c r="X971" s="976"/>
      <c r="Y971" s="976"/>
      <c r="Z971" s="976"/>
      <c r="AA971" s="976"/>
      <c r="AB971" s="976"/>
      <c r="AC971" s="987"/>
      <c r="AD971" s="1003"/>
      <c r="AE971" s="984"/>
      <c r="AF971" s="987"/>
      <c r="AG971" s="987"/>
      <c r="AH971" s="987"/>
      <c r="AI971" s="987"/>
      <c r="AJ971" s="986"/>
      <c r="AK971" s="987"/>
      <c r="AL971" s="987"/>
      <c r="AM971" s="987"/>
      <c r="AN971" s="987"/>
      <c r="AO971" s="987"/>
      <c r="AP971" s="987"/>
      <c r="AQ971" s="1015"/>
    </row>
    <row r="972" spans="1:43" s="3" customFormat="1" x14ac:dyDescent="0.3">
      <c r="A972" s="29"/>
      <c r="B972" s="1009"/>
      <c r="C972" s="1010"/>
      <c r="D972" s="1011"/>
      <c r="E972" s="1012"/>
      <c r="F972" s="992"/>
      <c r="G972" s="993"/>
      <c r="H972" s="1013"/>
      <c r="I972" s="976"/>
      <c r="J972" s="976"/>
      <c r="L972" s="990"/>
      <c r="M972" s="1014"/>
      <c r="N972" s="987"/>
      <c r="O972" s="1009"/>
      <c r="P972" s="1009"/>
      <c r="Q972" s="1009"/>
      <c r="R972" s="1009"/>
      <c r="S972" s="1009"/>
      <c r="T972" s="1009"/>
      <c r="U972" s="1009"/>
      <c r="V972" s="1009"/>
      <c r="W972" s="1009"/>
      <c r="X972" s="976"/>
      <c r="Y972" s="976"/>
      <c r="Z972" s="976"/>
      <c r="AA972" s="976"/>
      <c r="AB972" s="976"/>
      <c r="AC972" s="987"/>
      <c r="AD972" s="1003"/>
      <c r="AE972" s="984"/>
      <c r="AF972" s="987"/>
      <c r="AG972" s="987"/>
      <c r="AH972" s="987"/>
      <c r="AI972" s="987"/>
      <c r="AJ972" s="986"/>
      <c r="AK972" s="987"/>
      <c r="AL972" s="987"/>
      <c r="AM972" s="987"/>
      <c r="AN972" s="987"/>
      <c r="AO972" s="987"/>
      <c r="AP972" s="987"/>
      <c r="AQ972" s="1015"/>
    </row>
    <row r="973" spans="1:43" s="3" customFormat="1" x14ac:dyDescent="0.3">
      <c r="A973" s="29"/>
      <c r="B973" s="1009"/>
      <c r="C973" s="1010"/>
      <c r="D973" s="1011"/>
      <c r="E973" s="1012"/>
      <c r="F973" s="992"/>
      <c r="G973" s="993"/>
      <c r="H973" s="1013"/>
      <c r="I973" s="976"/>
      <c r="J973" s="976"/>
      <c r="L973" s="990"/>
      <c r="M973" s="1014"/>
      <c r="N973" s="987"/>
      <c r="O973" s="1009"/>
      <c r="P973" s="1009"/>
      <c r="Q973" s="1009"/>
      <c r="R973" s="1009"/>
      <c r="S973" s="1009"/>
      <c r="T973" s="1009"/>
      <c r="U973" s="1009"/>
      <c r="V973" s="1009"/>
      <c r="W973" s="1009"/>
      <c r="X973" s="976"/>
      <c r="Y973" s="976"/>
      <c r="Z973" s="976"/>
      <c r="AA973" s="976"/>
      <c r="AB973" s="976"/>
      <c r="AC973" s="987"/>
      <c r="AD973" s="1003"/>
      <c r="AE973" s="984"/>
      <c r="AF973" s="987"/>
      <c r="AG973" s="987"/>
      <c r="AH973" s="987"/>
      <c r="AI973" s="987"/>
      <c r="AJ973" s="986"/>
      <c r="AK973" s="987"/>
      <c r="AL973" s="987"/>
      <c r="AM973" s="987"/>
      <c r="AN973" s="987"/>
      <c r="AO973" s="987"/>
      <c r="AP973" s="987"/>
      <c r="AQ973" s="1015"/>
    </row>
    <row r="974" spans="1:43" s="3" customFormat="1" x14ac:dyDescent="0.3">
      <c r="A974" s="29"/>
      <c r="B974" s="1009"/>
      <c r="C974" s="1010"/>
      <c r="D974" s="1011"/>
      <c r="E974" s="1012"/>
      <c r="F974" s="992"/>
      <c r="G974" s="993"/>
      <c r="H974" s="1013"/>
      <c r="I974" s="976"/>
      <c r="J974" s="976"/>
      <c r="L974" s="990"/>
      <c r="M974" s="1014"/>
      <c r="N974" s="987"/>
      <c r="O974" s="1009"/>
      <c r="P974" s="1009"/>
      <c r="Q974" s="1009"/>
      <c r="R974" s="1009"/>
      <c r="S974" s="1009"/>
      <c r="T974" s="1009"/>
      <c r="U974" s="1009"/>
      <c r="V974" s="1009"/>
      <c r="W974" s="1009"/>
      <c r="X974" s="976"/>
      <c r="Y974" s="976"/>
      <c r="Z974" s="976"/>
      <c r="AA974" s="976"/>
      <c r="AB974" s="976"/>
      <c r="AC974" s="987"/>
      <c r="AD974" s="1003"/>
      <c r="AE974" s="984"/>
      <c r="AF974" s="987"/>
      <c r="AG974" s="987"/>
      <c r="AH974" s="987"/>
      <c r="AI974" s="987"/>
      <c r="AJ974" s="986"/>
      <c r="AK974" s="987"/>
      <c r="AL974" s="987"/>
      <c r="AM974" s="987"/>
      <c r="AN974" s="987"/>
      <c r="AO974" s="987"/>
      <c r="AP974" s="987"/>
      <c r="AQ974" s="1015"/>
    </row>
    <row r="975" spans="1:43" s="3" customFormat="1" x14ac:dyDescent="0.3">
      <c r="A975" s="29"/>
      <c r="B975" s="1009"/>
      <c r="C975" s="1010"/>
      <c r="D975" s="1011"/>
      <c r="E975" s="1012"/>
      <c r="F975" s="992"/>
      <c r="G975" s="993"/>
      <c r="H975" s="1013"/>
      <c r="I975" s="976"/>
      <c r="J975" s="976"/>
      <c r="L975" s="990"/>
      <c r="M975" s="1014"/>
      <c r="N975" s="987"/>
      <c r="O975" s="1009"/>
      <c r="P975" s="1009"/>
      <c r="Q975" s="1009"/>
      <c r="R975" s="1009"/>
      <c r="S975" s="1009"/>
      <c r="T975" s="1009"/>
      <c r="U975" s="1009"/>
      <c r="V975" s="1009"/>
      <c r="W975" s="1009"/>
      <c r="X975" s="976"/>
      <c r="Y975" s="976"/>
      <c r="Z975" s="976"/>
      <c r="AA975" s="976"/>
      <c r="AB975" s="976"/>
      <c r="AC975" s="987"/>
      <c r="AD975" s="1003"/>
      <c r="AE975" s="984"/>
      <c r="AF975" s="987"/>
      <c r="AG975" s="987"/>
      <c r="AH975" s="987"/>
      <c r="AI975" s="987"/>
      <c r="AJ975" s="986"/>
      <c r="AK975" s="987"/>
      <c r="AL975" s="987"/>
      <c r="AM975" s="987"/>
      <c r="AN975" s="987"/>
      <c r="AO975" s="987"/>
      <c r="AP975" s="987"/>
      <c r="AQ975" s="1015"/>
    </row>
    <row r="976" spans="1:43" s="3" customFormat="1" x14ac:dyDescent="0.3">
      <c r="A976" s="29"/>
      <c r="B976" s="1009"/>
      <c r="C976" s="1010"/>
      <c r="D976" s="1011"/>
      <c r="E976" s="1012"/>
      <c r="F976" s="992"/>
      <c r="G976" s="993"/>
      <c r="H976" s="1013"/>
      <c r="I976" s="976"/>
      <c r="J976" s="976"/>
      <c r="L976" s="990"/>
      <c r="M976" s="1014"/>
      <c r="N976" s="987"/>
      <c r="O976" s="1009"/>
      <c r="P976" s="1009"/>
      <c r="Q976" s="1009"/>
      <c r="R976" s="1009"/>
      <c r="S976" s="1009"/>
      <c r="T976" s="1009"/>
      <c r="U976" s="1009"/>
      <c r="V976" s="1009"/>
      <c r="W976" s="1009"/>
      <c r="X976" s="976"/>
      <c r="Y976" s="976"/>
      <c r="Z976" s="976"/>
      <c r="AA976" s="976"/>
      <c r="AB976" s="976"/>
      <c r="AC976" s="987"/>
      <c r="AD976" s="1003"/>
      <c r="AE976" s="984"/>
      <c r="AF976" s="987"/>
      <c r="AG976" s="987"/>
      <c r="AH976" s="987"/>
      <c r="AI976" s="987"/>
      <c r="AJ976" s="986"/>
      <c r="AK976" s="987"/>
      <c r="AL976" s="987"/>
      <c r="AM976" s="987"/>
      <c r="AN976" s="987"/>
      <c r="AO976" s="987"/>
      <c r="AP976" s="987"/>
      <c r="AQ976" s="1015"/>
    </row>
    <row r="977" spans="1:43" s="3" customFormat="1" x14ac:dyDescent="0.3">
      <c r="A977" s="29"/>
      <c r="B977" s="1009"/>
      <c r="C977" s="1010"/>
      <c r="D977" s="1011"/>
      <c r="E977" s="1012"/>
      <c r="F977" s="992"/>
      <c r="G977" s="993"/>
      <c r="H977" s="1013"/>
      <c r="I977" s="976"/>
      <c r="J977" s="976"/>
      <c r="L977" s="990"/>
      <c r="M977" s="1014"/>
      <c r="N977" s="987"/>
      <c r="O977" s="1009"/>
      <c r="P977" s="1009"/>
      <c r="Q977" s="1009"/>
      <c r="R977" s="1009"/>
      <c r="S977" s="1009"/>
      <c r="T977" s="1009"/>
      <c r="U977" s="1009"/>
      <c r="V977" s="1009"/>
      <c r="W977" s="1009"/>
      <c r="X977" s="976"/>
      <c r="Y977" s="976"/>
      <c r="Z977" s="976"/>
      <c r="AA977" s="976"/>
      <c r="AB977" s="976"/>
      <c r="AC977" s="987"/>
      <c r="AD977" s="1003"/>
      <c r="AE977" s="984"/>
      <c r="AF977" s="987"/>
      <c r="AG977" s="987"/>
      <c r="AH977" s="987"/>
      <c r="AI977" s="987"/>
      <c r="AJ977" s="986"/>
      <c r="AK977" s="987"/>
      <c r="AL977" s="987"/>
      <c r="AM977" s="987"/>
      <c r="AN977" s="987"/>
      <c r="AO977" s="987"/>
      <c r="AP977" s="987"/>
      <c r="AQ977" s="1015"/>
    </row>
    <row r="978" spans="1:43" s="3" customFormat="1" x14ac:dyDescent="0.3">
      <c r="A978" s="29"/>
      <c r="B978" s="1009"/>
      <c r="C978" s="1010"/>
      <c r="D978" s="1011"/>
      <c r="E978" s="1012"/>
      <c r="F978" s="992"/>
      <c r="G978" s="993"/>
      <c r="H978" s="1013"/>
      <c r="I978" s="976"/>
      <c r="J978" s="976"/>
      <c r="L978" s="990"/>
      <c r="M978" s="1014"/>
      <c r="N978" s="987"/>
      <c r="O978" s="1009"/>
      <c r="P978" s="1009"/>
      <c r="Q978" s="1009"/>
      <c r="R978" s="1009"/>
      <c r="S978" s="1009"/>
      <c r="T978" s="1009"/>
      <c r="U978" s="1009"/>
      <c r="V978" s="1009"/>
      <c r="W978" s="1009"/>
      <c r="X978" s="976"/>
      <c r="Y978" s="976"/>
      <c r="Z978" s="976"/>
      <c r="AA978" s="976"/>
      <c r="AB978" s="976"/>
      <c r="AC978" s="987"/>
      <c r="AD978" s="1003"/>
      <c r="AE978" s="984"/>
      <c r="AF978" s="987"/>
      <c r="AG978" s="987"/>
      <c r="AH978" s="987"/>
      <c r="AI978" s="987"/>
      <c r="AJ978" s="986"/>
      <c r="AK978" s="987"/>
      <c r="AL978" s="987"/>
      <c r="AM978" s="987"/>
      <c r="AN978" s="987"/>
      <c r="AO978" s="987"/>
      <c r="AP978" s="987"/>
      <c r="AQ978" s="1015"/>
    </row>
    <row r="979" spans="1:43" s="3" customFormat="1" x14ac:dyDescent="0.3">
      <c r="A979" s="29"/>
      <c r="B979" s="1009"/>
      <c r="C979" s="1010"/>
      <c r="D979" s="1011"/>
      <c r="E979" s="1012"/>
      <c r="F979" s="992"/>
      <c r="G979" s="993"/>
      <c r="H979" s="1013"/>
      <c r="I979" s="976"/>
      <c r="J979" s="976"/>
      <c r="L979" s="990"/>
      <c r="M979" s="1014"/>
      <c r="N979" s="987"/>
      <c r="O979" s="1009"/>
      <c r="P979" s="1009"/>
      <c r="Q979" s="1009"/>
      <c r="R979" s="1009"/>
      <c r="S979" s="1009"/>
      <c r="T979" s="1009"/>
      <c r="U979" s="1009"/>
      <c r="V979" s="1009"/>
      <c r="W979" s="1009"/>
      <c r="X979" s="976"/>
      <c r="Y979" s="976"/>
      <c r="Z979" s="976"/>
      <c r="AA979" s="976"/>
      <c r="AB979" s="976"/>
      <c r="AC979" s="987"/>
      <c r="AD979" s="1003"/>
      <c r="AE979" s="984"/>
      <c r="AF979" s="987"/>
      <c r="AG979" s="987"/>
      <c r="AH979" s="987"/>
      <c r="AI979" s="987"/>
      <c r="AJ979" s="986"/>
      <c r="AK979" s="987"/>
      <c r="AL979" s="987"/>
      <c r="AM979" s="987"/>
      <c r="AN979" s="987"/>
      <c r="AO979" s="987"/>
      <c r="AP979" s="987"/>
      <c r="AQ979" s="1015"/>
    </row>
    <row r="980" spans="1:43" s="3" customFormat="1" x14ac:dyDescent="0.3">
      <c r="A980" s="29"/>
      <c r="B980" s="1009"/>
      <c r="C980" s="1010"/>
      <c r="D980" s="1011"/>
      <c r="E980" s="1012"/>
      <c r="F980" s="992"/>
      <c r="G980" s="993"/>
      <c r="H980" s="1013"/>
      <c r="I980" s="976"/>
      <c r="J980" s="976"/>
      <c r="L980" s="990"/>
      <c r="M980" s="1014"/>
      <c r="N980" s="987"/>
      <c r="O980" s="1009"/>
      <c r="P980" s="1009"/>
      <c r="Q980" s="1009"/>
      <c r="R980" s="1009"/>
      <c r="S980" s="1009"/>
      <c r="T980" s="1009"/>
      <c r="U980" s="1009"/>
      <c r="V980" s="1009"/>
      <c r="W980" s="1009"/>
      <c r="X980" s="976"/>
      <c r="Y980" s="976"/>
      <c r="Z980" s="976"/>
      <c r="AA980" s="976"/>
      <c r="AB980" s="976"/>
      <c r="AC980" s="987"/>
      <c r="AD980" s="1003"/>
      <c r="AE980" s="984"/>
      <c r="AF980" s="987"/>
      <c r="AG980" s="987"/>
      <c r="AH980" s="987"/>
      <c r="AI980" s="987"/>
      <c r="AJ980" s="986"/>
      <c r="AK980" s="987"/>
      <c r="AL980" s="987"/>
      <c r="AM980" s="987"/>
      <c r="AN980" s="987"/>
      <c r="AO980" s="987"/>
      <c r="AP980" s="987"/>
      <c r="AQ980" s="1015"/>
    </row>
    <row r="981" spans="1:43" s="3" customFormat="1" x14ac:dyDescent="0.3">
      <c r="A981" s="29"/>
      <c r="B981" s="1009"/>
      <c r="C981" s="1010"/>
      <c r="D981" s="1011"/>
      <c r="E981" s="1012"/>
      <c r="F981" s="992"/>
      <c r="G981" s="993"/>
      <c r="H981" s="1013"/>
      <c r="I981" s="976"/>
      <c r="J981" s="976"/>
      <c r="L981" s="990"/>
      <c r="M981" s="1014"/>
      <c r="N981" s="987"/>
      <c r="O981" s="1009"/>
      <c r="P981" s="1009"/>
      <c r="Q981" s="1009"/>
      <c r="R981" s="1009"/>
      <c r="S981" s="1009"/>
      <c r="T981" s="1009"/>
      <c r="U981" s="1009"/>
      <c r="V981" s="1009"/>
      <c r="W981" s="1009"/>
      <c r="X981" s="976"/>
      <c r="Y981" s="976"/>
      <c r="Z981" s="976"/>
      <c r="AA981" s="976"/>
      <c r="AB981" s="976"/>
      <c r="AC981" s="987"/>
      <c r="AD981" s="1003"/>
      <c r="AE981" s="984"/>
      <c r="AF981" s="987"/>
      <c r="AG981" s="987"/>
      <c r="AH981" s="987"/>
      <c r="AI981" s="987"/>
      <c r="AJ981" s="986"/>
      <c r="AK981" s="987"/>
      <c r="AL981" s="987"/>
      <c r="AM981" s="987"/>
      <c r="AN981" s="987"/>
      <c r="AO981" s="987"/>
      <c r="AP981" s="987"/>
      <c r="AQ981" s="1015"/>
    </row>
    <row r="982" spans="1:43" s="3" customFormat="1" x14ac:dyDescent="0.3">
      <c r="A982" s="29"/>
      <c r="B982" s="1009"/>
      <c r="C982" s="1010"/>
      <c r="D982" s="1011"/>
      <c r="E982" s="1012"/>
      <c r="F982" s="992"/>
      <c r="G982" s="993"/>
      <c r="H982" s="1013"/>
      <c r="I982" s="976"/>
      <c r="J982" s="976"/>
      <c r="L982" s="990"/>
      <c r="M982" s="1014"/>
      <c r="N982" s="987"/>
      <c r="O982" s="1009"/>
      <c r="P982" s="1009"/>
      <c r="Q982" s="1009"/>
      <c r="R982" s="1009"/>
      <c r="S982" s="1009"/>
      <c r="T982" s="1009"/>
      <c r="U982" s="1009"/>
      <c r="V982" s="1009"/>
      <c r="W982" s="1009"/>
      <c r="X982" s="976"/>
      <c r="Y982" s="976"/>
      <c r="Z982" s="976"/>
      <c r="AA982" s="976"/>
      <c r="AB982" s="976"/>
      <c r="AC982" s="987"/>
      <c r="AD982" s="1003"/>
      <c r="AE982" s="984"/>
      <c r="AF982" s="987"/>
      <c r="AG982" s="987"/>
      <c r="AH982" s="987"/>
      <c r="AI982" s="987"/>
      <c r="AJ982" s="986"/>
      <c r="AK982" s="987"/>
      <c r="AL982" s="987"/>
      <c r="AM982" s="987"/>
      <c r="AN982" s="987"/>
      <c r="AO982" s="987"/>
      <c r="AP982" s="987"/>
      <c r="AQ982" s="1015"/>
    </row>
    <row r="983" spans="1:43" s="3" customFormat="1" x14ac:dyDescent="0.3">
      <c r="A983" s="29"/>
      <c r="B983" s="1009"/>
      <c r="C983" s="1010"/>
      <c r="D983" s="1011"/>
      <c r="E983" s="1012"/>
      <c r="F983" s="992"/>
      <c r="G983" s="993"/>
      <c r="H983" s="1013"/>
      <c r="I983" s="976"/>
      <c r="J983" s="976"/>
      <c r="L983" s="990"/>
      <c r="M983" s="1014"/>
      <c r="N983" s="987"/>
      <c r="O983" s="1009"/>
      <c r="P983" s="1009"/>
      <c r="Q983" s="1009"/>
      <c r="R983" s="1009"/>
      <c r="S983" s="1009"/>
      <c r="T983" s="1009"/>
      <c r="U983" s="1009"/>
      <c r="V983" s="1009"/>
      <c r="W983" s="1009"/>
      <c r="X983" s="976"/>
      <c r="Y983" s="976"/>
      <c r="Z983" s="976"/>
      <c r="AA983" s="976"/>
      <c r="AB983" s="976"/>
      <c r="AC983" s="987"/>
      <c r="AD983" s="1003"/>
      <c r="AE983" s="984"/>
      <c r="AF983" s="987"/>
      <c r="AG983" s="987"/>
      <c r="AH983" s="987"/>
      <c r="AI983" s="987"/>
      <c r="AJ983" s="986"/>
      <c r="AK983" s="987"/>
      <c r="AL983" s="987"/>
      <c r="AM983" s="987"/>
      <c r="AN983" s="987"/>
      <c r="AO983" s="987"/>
      <c r="AP983" s="987"/>
      <c r="AQ983" s="1015"/>
    </row>
    <row r="984" spans="1:43" s="3" customFormat="1" x14ac:dyDescent="0.3">
      <c r="A984" s="29"/>
      <c r="B984" s="1009"/>
      <c r="C984" s="1010"/>
      <c r="D984" s="1011"/>
      <c r="E984" s="1012"/>
      <c r="F984" s="992"/>
      <c r="G984" s="993"/>
      <c r="H984" s="1013"/>
      <c r="I984" s="976"/>
      <c r="J984" s="976"/>
      <c r="L984" s="990"/>
      <c r="M984" s="1014"/>
      <c r="N984" s="987"/>
      <c r="O984" s="1009"/>
      <c r="P984" s="1009"/>
      <c r="Q984" s="1009"/>
      <c r="R984" s="1009"/>
      <c r="S984" s="1009"/>
      <c r="T984" s="1009"/>
      <c r="U984" s="1009"/>
      <c r="V984" s="1009"/>
      <c r="W984" s="1009"/>
      <c r="X984" s="976"/>
      <c r="Y984" s="976"/>
      <c r="Z984" s="976"/>
      <c r="AA984" s="976"/>
      <c r="AB984" s="976"/>
      <c r="AC984" s="987"/>
      <c r="AD984" s="1003"/>
      <c r="AE984" s="984"/>
      <c r="AF984" s="987"/>
      <c r="AG984" s="987"/>
      <c r="AH984" s="987"/>
      <c r="AI984" s="987"/>
      <c r="AJ984" s="986"/>
      <c r="AK984" s="987"/>
      <c r="AL984" s="987"/>
      <c r="AM984" s="987"/>
      <c r="AN984" s="987"/>
      <c r="AO984" s="987"/>
      <c r="AP984" s="987"/>
      <c r="AQ984" s="1015"/>
    </row>
    <row r="985" spans="1:43" s="3" customFormat="1" x14ac:dyDescent="0.3">
      <c r="A985" s="29"/>
      <c r="B985" s="1009"/>
      <c r="C985" s="1010"/>
      <c r="D985" s="1011"/>
      <c r="E985" s="1012"/>
      <c r="F985" s="992"/>
      <c r="G985" s="993"/>
      <c r="H985" s="1013"/>
      <c r="I985" s="976"/>
      <c r="J985" s="976"/>
      <c r="L985" s="990"/>
      <c r="M985" s="1014"/>
      <c r="N985" s="987"/>
      <c r="O985" s="1009"/>
      <c r="P985" s="1009"/>
      <c r="Q985" s="1009"/>
      <c r="R985" s="1009"/>
      <c r="S985" s="1009"/>
      <c r="T985" s="1009"/>
      <c r="U985" s="1009"/>
      <c r="V985" s="1009"/>
      <c r="W985" s="1009"/>
      <c r="X985" s="976"/>
      <c r="Y985" s="976"/>
      <c r="Z985" s="976"/>
      <c r="AA985" s="976"/>
      <c r="AB985" s="976"/>
      <c r="AC985" s="987"/>
      <c r="AD985" s="1003"/>
      <c r="AE985" s="984"/>
      <c r="AF985" s="987"/>
      <c r="AG985" s="987"/>
      <c r="AH985" s="987"/>
      <c r="AI985" s="987"/>
      <c r="AJ985" s="986"/>
      <c r="AK985" s="987"/>
      <c r="AL985" s="987"/>
      <c r="AM985" s="987"/>
      <c r="AN985" s="987"/>
      <c r="AO985" s="987"/>
      <c r="AP985" s="987"/>
      <c r="AQ985" s="1015"/>
    </row>
    <row r="986" spans="1:43" s="3" customFormat="1" x14ac:dyDescent="0.3">
      <c r="A986" s="29"/>
      <c r="B986" s="1009"/>
      <c r="C986" s="1010"/>
      <c r="D986" s="1011"/>
      <c r="E986" s="1012"/>
      <c r="F986" s="992"/>
      <c r="G986" s="993"/>
      <c r="H986" s="1013"/>
      <c r="I986" s="976"/>
      <c r="J986" s="976"/>
      <c r="L986" s="990"/>
      <c r="M986" s="1014"/>
      <c r="N986" s="987"/>
      <c r="O986" s="1009"/>
      <c r="P986" s="1009"/>
      <c r="Q986" s="1009"/>
      <c r="R986" s="1009"/>
      <c r="S986" s="1009"/>
      <c r="T986" s="1009"/>
      <c r="U986" s="1009"/>
      <c r="V986" s="1009"/>
      <c r="W986" s="1009"/>
      <c r="X986" s="976"/>
      <c r="Y986" s="976"/>
      <c r="Z986" s="976"/>
      <c r="AA986" s="976"/>
      <c r="AB986" s="976"/>
      <c r="AC986" s="987"/>
      <c r="AD986" s="1003"/>
      <c r="AE986" s="984"/>
      <c r="AF986" s="987"/>
      <c r="AG986" s="987"/>
      <c r="AH986" s="987"/>
      <c r="AI986" s="987"/>
      <c r="AJ986" s="986"/>
      <c r="AK986" s="987"/>
      <c r="AL986" s="987"/>
      <c r="AM986" s="987"/>
      <c r="AN986" s="987"/>
      <c r="AO986" s="987"/>
      <c r="AP986" s="987"/>
      <c r="AQ986" s="1015"/>
    </row>
    <row r="987" spans="1:43" s="3" customFormat="1" x14ac:dyDescent="0.3">
      <c r="A987" s="29"/>
      <c r="B987" s="1009"/>
      <c r="C987" s="1010"/>
      <c r="D987" s="1011"/>
      <c r="E987" s="1012"/>
      <c r="F987" s="992"/>
      <c r="G987" s="993"/>
      <c r="H987" s="1013"/>
      <c r="I987" s="976"/>
      <c r="J987" s="976"/>
      <c r="L987" s="990"/>
      <c r="M987" s="1014"/>
      <c r="N987" s="987"/>
      <c r="O987" s="1009"/>
      <c r="P987" s="1009"/>
      <c r="Q987" s="1009"/>
      <c r="R987" s="1009"/>
      <c r="S987" s="1009"/>
      <c r="T987" s="1009"/>
      <c r="U987" s="1009"/>
      <c r="V987" s="1009"/>
      <c r="W987" s="1009"/>
      <c r="X987" s="976"/>
      <c r="Y987" s="976"/>
      <c r="Z987" s="976"/>
      <c r="AA987" s="976"/>
      <c r="AB987" s="976"/>
      <c r="AC987" s="987"/>
      <c r="AD987" s="1003"/>
      <c r="AE987" s="984"/>
      <c r="AF987" s="987"/>
      <c r="AG987" s="987"/>
      <c r="AH987" s="987"/>
      <c r="AI987" s="987"/>
      <c r="AJ987" s="986"/>
      <c r="AK987" s="987"/>
      <c r="AL987" s="987"/>
      <c r="AM987" s="987"/>
      <c r="AN987" s="987"/>
      <c r="AO987" s="987"/>
      <c r="AP987" s="987"/>
      <c r="AQ987" s="1015"/>
    </row>
    <row r="988" spans="1:43" s="3" customFormat="1" x14ac:dyDescent="0.3">
      <c r="A988" s="29"/>
      <c r="B988" s="1009"/>
      <c r="C988" s="1010"/>
      <c r="D988" s="1011"/>
      <c r="E988" s="1012"/>
      <c r="F988" s="992"/>
      <c r="G988" s="993"/>
      <c r="H988" s="1013"/>
      <c r="I988" s="976"/>
      <c r="J988" s="976"/>
      <c r="L988" s="990"/>
      <c r="M988" s="1014"/>
      <c r="N988" s="987"/>
      <c r="O988" s="1009"/>
      <c r="P988" s="1009"/>
      <c r="Q988" s="1009"/>
      <c r="R988" s="1009"/>
      <c r="S988" s="1009"/>
      <c r="T988" s="1009"/>
      <c r="U988" s="1009"/>
      <c r="V988" s="1009"/>
      <c r="W988" s="1009"/>
      <c r="X988" s="976"/>
      <c r="Y988" s="976"/>
      <c r="Z988" s="976"/>
      <c r="AA988" s="976"/>
      <c r="AB988" s="976"/>
      <c r="AC988" s="987"/>
      <c r="AD988" s="1003"/>
      <c r="AE988" s="984"/>
      <c r="AF988" s="987"/>
      <c r="AG988" s="987"/>
      <c r="AH988" s="987"/>
      <c r="AI988" s="987"/>
      <c r="AJ988" s="986"/>
      <c r="AK988" s="987"/>
      <c r="AL988" s="987"/>
      <c r="AM988" s="987"/>
      <c r="AN988" s="987"/>
      <c r="AO988" s="987"/>
      <c r="AP988" s="987"/>
      <c r="AQ988" s="1015"/>
    </row>
    <row r="989" spans="1:43" s="3" customFormat="1" x14ac:dyDescent="0.3">
      <c r="A989" s="29"/>
      <c r="B989" s="1009"/>
      <c r="C989" s="1010"/>
      <c r="D989" s="1011"/>
      <c r="E989" s="1012"/>
      <c r="F989" s="992"/>
      <c r="G989" s="993"/>
      <c r="H989" s="1013"/>
      <c r="I989" s="976"/>
      <c r="J989" s="976"/>
      <c r="L989" s="990"/>
      <c r="M989" s="1014"/>
      <c r="N989" s="987"/>
      <c r="O989" s="1009"/>
      <c r="P989" s="1009"/>
      <c r="Q989" s="1009"/>
      <c r="R989" s="1009"/>
      <c r="S989" s="1009"/>
      <c r="T989" s="1009"/>
      <c r="U989" s="1009"/>
      <c r="V989" s="1009"/>
      <c r="W989" s="1009"/>
      <c r="X989" s="976"/>
      <c r="Y989" s="976"/>
      <c r="Z989" s="976"/>
      <c r="AA989" s="976"/>
      <c r="AB989" s="976"/>
      <c r="AC989" s="987"/>
      <c r="AD989" s="1003"/>
      <c r="AE989" s="984"/>
      <c r="AF989" s="987"/>
      <c r="AG989" s="987"/>
      <c r="AH989" s="987"/>
      <c r="AI989" s="987"/>
      <c r="AJ989" s="986"/>
      <c r="AK989" s="987"/>
      <c r="AL989" s="987"/>
      <c r="AM989" s="987"/>
      <c r="AN989" s="987"/>
      <c r="AO989" s="987"/>
      <c r="AP989" s="987"/>
      <c r="AQ989" s="1015"/>
    </row>
    <row r="990" spans="1:43" s="3" customFormat="1" x14ac:dyDescent="0.3">
      <c r="A990" s="29"/>
      <c r="B990" s="1009"/>
      <c r="C990" s="1010"/>
      <c r="D990" s="1011"/>
      <c r="E990" s="1012"/>
      <c r="F990" s="992"/>
      <c r="G990" s="993"/>
      <c r="H990" s="1013"/>
      <c r="I990" s="976"/>
      <c r="J990" s="976"/>
      <c r="L990" s="990"/>
      <c r="M990" s="1014"/>
      <c r="N990" s="987"/>
      <c r="O990" s="1009"/>
      <c r="P990" s="1009"/>
      <c r="Q990" s="1009"/>
      <c r="R990" s="1009"/>
      <c r="S990" s="1009"/>
      <c r="T990" s="1009"/>
      <c r="U990" s="1009"/>
      <c r="V990" s="1009"/>
      <c r="W990" s="1009"/>
      <c r="X990" s="976"/>
      <c r="Y990" s="976"/>
      <c r="Z990" s="976"/>
      <c r="AA990" s="976"/>
      <c r="AB990" s="976"/>
      <c r="AC990" s="987"/>
      <c r="AD990" s="1003"/>
      <c r="AE990" s="984"/>
      <c r="AF990" s="987"/>
      <c r="AG990" s="987"/>
      <c r="AH990" s="987"/>
      <c r="AI990" s="987"/>
      <c r="AJ990" s="986"/>
      <c r="AK990" s="987"/>
      <c r="AL990" s="987"/>
      <c r="AM990" s="987"/>
      <c r="AN990" s="987"/>
      <c r="AO990" s="987"/>
      <c r="AP990" s="987"/>
      <c r="AQ990" s="1015"/>
    </row>
    <row r="991" spans="1:43" s="3" customFormat="1" x14ac:dyDescent="0.3">
      <c r="A991" s="29"/>
      <c r="B991" s="1009"/>
      <c r="C991" s="1010"/>
      <c r="D991" s="1011"/>
      <c r="E991" s="1012"/>
      <c r="F991" s="992"/>
      <c r="G991" s="993"/>
      <c r="H991" s="1013"/>
      <c r="I991" s="976"/>
      <c r="J991" s="976"/>
      <c r="L991" s="990"/>
      <c r="M991" s="1014"/>
      <c r="N991" s="987"/>
      <c r="O991" s="1009"/>
      <c r="P991" s="1009"/>
      <c r="Q991" s="1009"/>
      <c r="R991" s="1009"/>
      <c r="S991" s="1009"/>
      <c r="T991" s="1009"/>
      <c r="U991" s="1009"/>
      <c r="V991" s="1009"/>
      <c r="W991" s="1009"/>
      <c r="X991" s="976"/>
      <c r="Y991" s="976"/>
      <c r="Z991" s="976"/>
      <c r="AA991" s="976"/>
      <c r="AB991" s="976"/>
      <c r="AC991" s="987"/>
      <c r="AD991" s="1003"/>
      <c r="AE991" s="984"/>
      <c r="AF991" s="987"/>
      <c r="AG991" s="987"/>
      <c r="AH991" s="987"/>
      <c r="AI991" s="987"/>
      <c r="AJ991" s="986"/>
      <c r="AK991" s="987"/>
      <c r="AL991" s="987"/>
      <c r="AM991" s="987"/>
      <c r="AN991" s="987"/>
      <c r="AO991" s="987"/>
      <c r="AP991" s="987"/>
      <c r="AQ991" s="1015"/>
    </row>
    <row r="992" spans="1:43" s="3" customFormat="1" x14ac:dyDescent="0.3">
      <c r="A992" s="29"/>
      <c r="B992" s="1009"/>
      <c r="C992" s="1010"/>
      <c r="D992" s="1011"/>
      <c r="E992" s="1012"/>
      <c r="F992" s="992"/>
      <c r="G992" s="993"/>
      <c r="H992" s="1013"/>
      <c r="I992" s="976"/>
      <c r="J992" s="976"/>
      <c r="L992" s="990"/>
      <c r="M992" s="1014"/>
      <c r="N992" s="987"/>
      <c r="O992" s="1009"/>
      <c r="P992" s="1009"/>
      <c r="Q992" s="1009"/>
      <c r="R992" s="1009"/>
      <c r="S992" s="1009"/>
      <c r="T992" s="1009"/>
      <c r="U992" s="1009"/>
      <c r="V992" s="1009"/>
      <c r="W992" s="1009"/>
      <c r="X992" s="976"/>
      <c r="Y992" s="976"/>
      <c r="Z992" s="976"/>
      <c r="AA992" s="976"/>
      <c r="AB992" s="976"/>
      <c r="AC992" s="987"/>
      <c r="AD992" s="1003"/>
      <c r="AE992" s="984"/>
      <c r="AF992" s="987"/>
      <c r="AG992" s="987"/>
      <c r="AH992" s="987"/>
      <c r="AI992" s="987"/>
      <c r="AJ992" s="986"/>
      <c r="AK992" s="987"/>
      <c r="AL992" s="987"/>
      <c r="AM992" s="987"/>
      <c r="AN992" s="987"/>
      <c r="AO992" s="987"/>
      <c r="AP992" s="987"/>
      <c r="AQ992" s="1015"/>
    </row>
    <row r="993" spans="1:43" s="3" customFormat="1" x14ac:dyDescent="0.3">
      <c r="A993" s="29"/>
      <c r="B993" s="1009"/>
      <c r="C993" s="1010"/>
      <c r="D993" s="1011"/>
      <c r="E993" s="1012"/>
      <c r="F993" s="992"/>
      <c r="G993" s="993"/>
      <c r="H993" s="1013"/>
      <c r="I993" s="976"/>
      <c r="J993" s="976"/>
      <c r="L993" s="990"/>
      <c r="M993" s="1014"/>
      <c r="N993" s="987"/>
      <c r="O993" s="1009"/>
      <c r="P993" s="1009"/>
      <c r="Q993" s="1009"/>
      <c r="R993" s="1009"/>
      <c r="S993" s="1009"/>
      <c r="T993" s="1009"/>
      <c r="U993" s="1009"/>
      <c r="V993" s="1009"/>
      <c r="W993" s="1009"/>
      <c r="X993" s="976"/>
      <c r="Y993" s="976"/>
      <c r="Z993" s="976"/>
      <c r="AA993" s="976"/>
      <c r="AB993" s="976"/>
      <c r="AC993" s="987"/>
      <c r="AD993" s="1003"/>
      <c r="AE993" s="984"/>
      <c r="AF993" s="987"/>
      <c r="AG993" s="987"/>
      <c r="AH993" s="987"/>
      <c r="AI993" s="987"/>
      <c r="AJ993" s="986"/>
      <c r="AK993" s="987"/>
      <c r="AL993" s="987"/>
      <c r="AM993" s="987"/>
      <c r="AN993" s="987"/>
      <c r="AO993" s="987"/>
      <c r="AP993" s="987"/>
      <c r="AQ993" s="1015"/>
    </row>
    <row r="994" spans="1:43" s="3" customFormat="1" x14ac:dyDescent="0.3">
      <c r="A994" s="29"/>
      <c r="B994" s="1009"/>
      <c r="C994" s="1010"/>
      <c r="D994" s="1011"/>
      <c r="E994" s="1012"/>
      <c r="F994" s="992"/>
      <c r="G994" s="993"/>
      <c r="H994" s="1013"/>
      <c r="I994" s="976"/>
      <c r="J994" s="976"/>
      <c r="L994" s="990"/>
      <c r="M994" s="1014"/>
      <c r="N994" s="987"/>
      <c r="O994" s="1009"/>
      <c r="P994" s="1009"/>
      <c r="Q994" s="1009"/>
      <c r="R994" s="1009"/>
      <c r="S994" s="1009"/>
      <c r="T994" s="1009"/>
      <c r="U994" s="1009"/>
      <c r="V994" s="1009"/>
      <c r="W994" s="1009"/>
      <c r="X994" s="976"/>
      <c r="Y994" s="976"/>
      <c r="Z994" s="976"/>
      <c r="AA994" s="976"/>
      <c r="AB994" s="976"/>
      <c r="AC994" s="987"/>
      <c r="AD994" s="1003"/>
      <c r="AE994" s="984"/>
      <c r="AF994" s="987"/>
      <c r="AG994" s="987"/>
      <c r="AH994" s="987"/>
      <c r="AI994" s="987"/>
      <c r="AJ994" s="986"/>
      <c r="AK994" s="987"/>
      <c r="AL994" s="987"/>
      <c r="AM994" s="987"/>
      <c r="AN994" s="987"/>
      <c r="AO994" s="987"/>
      <c r="AP994" s="987"/>
      <c r="AQ994" s="1015"/>
    </row>
    <row r="995" spans="1:43" s="3" customFormat="1" x14ac:dyDescent="0.3">
      <c r="A995" s="29"/>
      <c r="B995" s="1009"/>
      <c r="C995" s="1010"/>
      <c r="D995" s="1011"/>
      <c r="E995" s="1012"/>
      <c r="F995" s="992"/>
      <c r="G995" s="993"/>
      <c r="H995" s="1013"/>
      <c r="I995" s="976"/>
      <c r="J995" s="976"/>
      <c r="L995" s="990"/>
      <c r="M995" s="1014"/>
      <c r="N995" s="987"/>
      <c r="O995" s="1009"/>
      <c r="P995" s="1009"/>
      <c r="Q995" s="1009"/>
      <c r="R995" s="1009"/>
      <c r="S995" s="1009"/>
      <c r="T995" s="1009"/>
      <c r="U995" s="1009"/>
      <c r="V995" s="1009"/>
      <c r="W995" s="1009"/>
      <c r="X995" s="976"/>
      <c r="Y995" s="976"/>
      <c r="Z995" s="976"/>
      <c r="AA995" s="976"/>
      <c r="AB995" s="976"/>
      <c r="AC995" s="987"/>
      <c r="AD995" s="1003"/>
      <c r="AE995" s="984"/>
      <c r="AF995" s="987"/>
      <c r="AG995" s="987"/>
      <c r="AH995" s="987"/>
      <c r="AI995" s="987"/>
      <c r="AJ995" s="986"/>
      <c r="AK995" s="987"/>
      <c r="AL995" s="987"/>
      <c r="AM995" s="987"/>
      <c r="AN995" s="987"/>
      <c r="AO995" s="987"/>
      <c r="AP995" s="987"/>
      <c r="AQ995" s="1015"/>
    </row>
    <row r="996" spans="1:43" s="3" customFormat="1" x14ac:dyDescent="0.3">
      <c r="A996" s="29"/>
      <c r="B996" s="1009"/>
      <c r="C996" s="1010"/>
      <c r="D996" s="1011"/>
      <c r="E996" s="1012"/>
      <c r="F996" s="992"/>
      <c r="G996" s="993"/>
      <c r="H996" s="1013"/>
      <c r="I996" s="976"/>
      <c r="J996" s="976"/>
      <c r="L996" s="990"/>
      <c r="M996" s="1014"/>
      <c r="N996" s="987"/>
      <c r="O996" s="1009"/>
      <c r="P996" s="1009"/>
      <c r="Q996" s="1009"/>
      <c r="R996" s="1009"/>
      <c r="S996" s="1009"/>
      <c r="T996" s="1009"/>
      <c r="U996" s="1009"/>
      <c r="V996" s="1009"/>
      <c r="W996" s="1009"/>
      <c r="X996" s="976"/>
      <c r="Y996" s="976"/>
      <c r="Z996" s="976"/>
      <c r="AA996" s="976"/>
      <c r="AB996" s="976"/>
      <c r="AC996" s="987"/>
      <c r="AD996" s="1003"/>
      <c r="AE996" s="984"/>
      <c r="AF996" s="987"/>
      <c r="AG996" s="987"/>
      <c r="AH996" s="987"/>
      <c r="AI996" s="987"/>
      <c r="AJ996" s="986"/>
      <c r="AK996" s="987"/>
      <c r="AL996" s="987"/>
      <c r="AM996" s="987"/>
      <c r="AN996" s="987"/>
      <c r="AO996" s="987"/>
      <c r="AP996" s="987"/>
      <c r="AQ996" s="1015"/>
    </row>
    <row r="997" spans="1:43" s="3" customFormat="1" x14ac:dyDescent="0.3">
      <c r="A997" s="29"/>
      <c r="B997" s="1009"/>
      <c r="C997" s="1010"/>
      <c r="D997" s="1011"/>
      <c r="E997" s="1012"/>
      <c r="F997" s="992"/>
      <c r="G997" s="993"/>
      <c r="H997" s="1013"/>
      <c r="I997" s="976"/>
      <c r="J997" s="976"/>
      <c r="L997" s="990"/>
      <c r="M997" s="1014"/>
      <c r="N997" s="987"/>
      <c r="O997" s="1009"/>
      <c r="P997" s="1009"/>
      <c r="Q997" s="1009"/>
      <c r="R997" s="1009"/>
      <c r="S997" s="1009"/>
      <c r="T997" s="1009"/>
      <c r="U997" s="1009"/>
      <c r="V997" s="1009"/>
      <c r="W997" s="1009"/>
      <c r="X997" s="976"/>
      <c r="Y997" s="976"/>
      <c r="Z997" s="976"/>
      <c r="AA997" s="976"/>
      <c r="AB997" s="976"/>
      <c r="AC997" s="987"/>
      <c r="AD997" s="1003"/>
      <c r="AE997" s="984"/>
      <c r="AF997" s="987"/>
      <c r="AG997" s="987"/>
      <c r="AH997" s="987"/>
      <c r="AI997" s="987"/>
      <c r="AJ997" s="986"/>
      <c r="AK997" s="987"/>
      <c r="AL997" s="987"/>
      <c r="AM997" s="987"/>
      <c r="AN997" s="987"/>
      <c r="AO997" s="987"/>
      <c r="AP997" s="987"/>
      <c r="AQ997" s="1015"/>
    </row>
    <row r="998" spans="1:43" s="3" customFormat="1" x14ac:dyDescent="0.3">
      <c r="A998" s="29"/>
      <c r="B998" s="1009"/>
      <c r="C998" s="1010"/>
      <c r="D998" s="1011"/>
      <c r="E998" s="1012"/>
      <c r="F998" s="992"/>
      <c r="G998" s="993"/>
      <c r="H998" s="1013"/>
      <c r="I998" s="976"/>
      <c r="J998" s="976"/>
      <c r="L998" s="990"/>
      <c r="M998" s="1014"/>
      <c r="N998" s="987"/>
      <c r="O998" s="1009"/>
      <c r="P998" s="1009"/>
      <c r="Q998" s="1009"/>
      <c r="R998" s="1009"/>
      <c r="S998" s="1009"/>
      <c r="T998" s="1009"/>
      <c r="U998" s="1009"/>
      <c r="V998" s="1009"/>
      <c r="W998" s="1009"/>
      <c r="X998" s="976"/>
      <c r="Y998" s="976"/>
      <c r="Z998" s="976"/>
      <c r="AA998" s="976"/>
      <c r="AB998" s="976"/>
      <c r="AC998" s="987"/>
      <c r="AD998" s="1003"/>
      <c r="AE998" s="984"/>
      <c r="AF998" s="987"/>
      <c r="AG998" s="987"/>
      <c r="AH998" s="987"/>
      <c r="AI998" s="987"/>
      <c r="AJ998" s="986"/>
      <c r="AK998" s="987"/>
      <c r="AL998" s="987"/>
      <c r="AM998" s="987"/>
      <c r="AN998" s="987"/>
      <c r="AO998" s="987"/>
      <c r="AP998" s="987"/>
      <c r="AQ998" s="1015"/>
    </row>
    <row r="999" spans="1:43" s="3" customFormat="1" x14ac:dyDescent="0.3">
      <c r="A999" s="29"/>
      <c r="B999" s="1009"/>
      <c r="C999" s="1010"/>
      <c r="D999" s="1011"/>
      <c r="E999" s="1012"/>
      <c r="F999" s="992"/>
      <c r="G999" s="993"/>
      <c r="H999" s="1013"/>
      <c r="I999" s="976"/>
      <c r="J999" s="976"/>
      <c r="L999" s="990"/>
      <c r="M999" s="1014"/>
      <c r="N999" s="987"/>
      <c r="O999" s="1009"/>
      <c r="P999" s="1009"/>
      <c r="Q999" s="1009"/>
      <c r="R999" s="1009"/>
      <c r="S999" s="1009"/>
      <c r="T999" s="1009"/>
      <c r="U999" s="1009"/>
      <c r="V999" s="1009"/>
      <c r="W999" s="1009"/>
      <c r="X999" s="976"/>
      <c r="Y999" s="976"/>
      <c r="Z999" s="976"/>
      <c r="AA999" s="976"/>
      <c r="AB999" s="976"/>
      <c r="AC999" s="987"/>
      <c r="AD999" s="1003"/>
      <c r="AE999" s="984"/>
      <c r="AF999" s="987"/>
      <c r="AG999" s="987"/>
      <c r="AH999" s="987"/>
      <c r="AI999" s="987"/>
      <c r="AJ999" s="986"/>
      <c r="AK999" s="987"/>
      <c r="AL999" s="987"/>
      <c r="AM999" s="987"/>
      <c r="AN999" s="987"/>
      <c r="AO999" s="987"/>
      <c r="AP999" s="987"/>
      <c r="AQ999" s="1015"/>
    </row>
    <row r="1000" spans="1:43" s="3" customFormat="1" x14ac:dyDescent="0.3">
      <c r="A1000" s="29"/>
      <c r="B1000" s="1009"/>
      <c r="C1000" s="1010"/>
      <c r="D1000" s="1011"/>
      <c r="E1000" s="1012"/>
      <c r="F1000" s="992"/>
      <c r="G1000" s="993"/>
      <c r="H1000" s="1013"/>
      <c r="I1000" s="976"/>
      <c r="J1000" s="976"/>
      <c r="L1000" s="990"/>
      <c r="M1000" s="1014"/>
      <c r="N1000" s="987"/>
      <c r="O1000" s="1009"/>
      <c r="P1000" s="1009"/>
      <c r="Q1000" s="1009"/>
      <c r="R1000" s="1009"/>
      <c r="S1000" s="1009"/>
      <c r="T1000" s="1009"/>
      <c r="U1000" s="1009"/>
      <c r="V1000" s="1009"/>
      <c r="W1000" s="1009"/>
      <c r="X1000" s="976"/>
      <c r="Y1000" s="976"/>
      <c r="Z1000" s="976"/>
      <c r="AA1000" s="976"/>
      <c r="AB1000" s="976"/>
      <c r="AC1000" s="987"/>
      <c r="AD1000" s="1003"/>
      <c r="AE1000" s="984"/>
      <c r="AF1000" s="987"/>
      <c r="AG1000" s="987"/>
      <c r="AH1000" s="987"/>
      <c r="AI1000" s="987"/>
      <c r="AJ1000" s="986"/>
      <c r="AK1000" s="987"/>
      <c r="AL1000" s="987"/>
      <c r="AM1000" s="987"/>
      <c r="AN1000" s="987"/>
      <c r="AO1000" s="987"/>
      <c r="AP1000" s="987"/>
      <c r="AQ1000" s="1015"/>
    </row>
    <row r="1001" spans="1:43" s="3" customFormat="1" x14ac:dyDescent="0.3">
      <c r="A1001" s="29"/>
      <c r="B1001" s="1009"/>
      <c r="C1001" s="1010"/>
      <c r="D1001" s="1011"/>
      <c r="E1001" s="1012"/>
      <c r="F1001" s="992"/>
      <c r="G1001" s="993"/>
      <c r="H1001" s="1013"/>
      <c r="I1001" s="976"/>
      <c r="J1001" s="976"/>
      <c r="L1001" s="990"/>
      <c r="M1001" s="1014"/>
      <c r="N1001" s="987"/>
      <c r="O1001" s="1009"/>
      <c r="P1001" s="1009"/>
      <c r="Q1001" s="1009"/>
      <c r="R1001" s="1009"/>
      <c r="S1001" s="1009"/>
      <c r="T1001" s="1009"/>
      <c r="U1001" s="1009"/>
      <c r="V1001" s="1009"/>
      <c r="W1001" s="1009"/>
      <c r="X1001" s="976"/>
      <c r="Y1001" s="976"/>
      <c r="Z1001" s="976"/>
      <c r="AA1001" s="976"/>
      <c r="AB1001" s="976"/>
      <c r="AC1001" s="987"/>
      <c r="AD1001" s="1003"/>
      <c r="AE1001" s="984"/>
      <c r="AF1001" s="987"/>
      <c r="AG1001" s="987"/>
      <c r="AH1001" s="987"/>
      <c r="AI1001" s="987"/>
      <c r="AJ1001" s="986"/>
      <c r="AK1001" s="987"/>
      <c r="AL1001" s="987"/>
      <c r="AM1001" s="987"/>
      <c r="AN1001" s="987"/>
      <c r="AO1001" s="987"/>
      <c r="AP1001" s="987"/>
      <c r="AQ1001" s="1015"/>
    </row>
    <row r="1002" spans="1:43" s="3" customFormat="1" x14ac:dyDescent="0.3">
      <c r="A1002" s="29"/>
      <c r="B1002" s="1009"/>
      <c r="C1002" s="1010"/>
      <c r="D1002" s="1011"/>
      <c r="E1002" s="1012"/>
      <c r="F1002" s="992"/>
      <c r="G1002" s="993"/>
      <c r="H1002" s="1013"/>
      <c r="I1002" s="976"/>
      <c r="J1002" s="976"/>
      <c r="L1002" s="990"/>
      <c r="M1002" s="1014"/>
      <c r="N1002" s="987"/>
      <c r="O1002" s="1009"/>
      <c r="P1002" s="1009"/>
      <c r="Q1002" s="1009"/>
      <c r="R1002" s="1009"/>
      <c r="S1002" s="1009"/>
      <c r="T1002" s="1009"/>
      <c r="U1002" s="1009"/>
      <c r="V1002" s="1009"/>
      <c r="W1002" s="1009"/>
      <c r="X1002" s="976"/>
      <c r="Y1002" s="976"/>
      <c r="Z1002" s="976"/>
      <c r="AA1002" s="976"/>
      <c r="AB1002" s="976"/>
      <c r="AC1002" s="987"/>
      <c r="AD1002" s="1003"/>
      <c r="AE1002" s="984"/>
      <c r="AF1002" s="987"/>
      <c r="AG1002" s="987"/>
      <c r="AH1002" s="987"/>
      <c r="AI1002" s="987"/>
      <c r="AJ1002" s="986"/>
      <c r="AK1002" s="987"/>
      <c r="AL1002" s="987"/>
      <c r="AM1002" s="987"/>
      <c r="AN1002" s="987"/>
      <c r="AO1002" s="987"/>
      <c r="AP1002" s="987"/>
      <c r="AQ1002" s="1015"/>
    </row>
    <row r="1003" spans="1:43" s="3" customFormat="1" x14ac:dyDescent="0.3">
      <c r="A1003" s="29"/>
      <c r="B1003" s="1009"/>
      <c r="C1003" s="1010"/>
      <c r="D1003" s="1011"/>
      <c r="E1003" s="1012"/>
      <c r="F1003" s="992"/>
      <c r="G1003" s="993"/>
      <c r="H1003" s="1013"/>
      <c r="I1003" s="976"/>
      <c r="J1003" s="976"/>
      <c r="L1003" s="990"/>
      <c r="M1003" s="1014"/>
      <c r="N1003" s="987"/>
      <c r="O1003" s="1009"/>
      <c r="P1003" s="1009"/>
      <c r="Q1003" s="1009"/>
      <c r="R1003" s="1009"/>
      <c r="S1003" s="1009"/>
      <c r="T1003" s="1009"/>
      <c r="U1003" s="1009"/>
      <c r="V1003" s="1009"/>
      <c r="W1003" s="1009"/>
      <c r="X1003" s="976"/>
      <c r="Y1003" s="976"/>
      <c r="Z1003" s="976"/>
      <c r="AA1003" s="976"/>
      <c r="AB1003" s="976"/>
      <c r="AC1003" s="987"/>
      <c r="AD1003" s="1003"/>
      <c r="AE1003" s="984"/>
      <c r="AF1003" s="987"/>
      <c r="AG1003" s="987"/>
      <c r="AH1003" s="987"/>
      <c r="AI1003" s="987"/>
      <c r="AJ1003" s="986"/>
      <c r="AK1003" s="987"/>
      <c r="AL1003" s="987"/>
      <c r="AM1003" s="987"/>
      <c r="AN1003" s="987"/>
      <c r="AO1003" s="987"/>
      <c r="AP1003" s="987"/>
      <c r="AQ1003" s="1015"/>
    </row>
    <row r="1004" spans="1:43" s="3" customFormat="1" x14ac:dyDescent="0.3">
      <c r="A1004" s="29"/>
      <c r="B1004" s="1009"/>
      <c r="C1004" s="1010"/>
      <c r="D1004" s="1011"/>
      <c r="E1004" s="1012"/>
      <c r="F1004" s="992"/>
      <c r="G1004" s="993"/>
      <c r="H1004" s="1013"/>
      <c r="I1004" s="976"/>
      <c r="J1004" s="976"/>
      <c r="L1004" s="990"/>
      <c r="M1004" s="1014"/>
      <c r="N1004" s="987"/>
      <c r="O1004" s="1009"/>
      <c r="P1004" s="1009"/>
      <c r="Q1004" s="1009"/>
      <c r="R1004" s="1009"/>
      <c r="S1004" s="1009"/>
      <c r="T1004" s="1009"/>
      <c r="U1004" s="1009"/>
      <c r="V1004" s="1009"/>
      <c r="W1004" s="1009"/>
      <c r="X1004" s="976"/>
      <c r="Y1004" s="976"/>
      <c r="Z1004" s="976"/>
      <c r="AA1004" s="976"/>
      <c r="AB1004" s="976"/>
      <c r="AC1004" s="987"/>
      <c r="AD1004" s="1003"/>
      <c r="AE1004" s="984"/>
      <c r="AF1004" s="987"/>
      <c r="AG1004" s="987"/>
      <c r="AH1004" s="987"/>
      <c r="AI1004" s="987"/>
      <c r="AJ1004" s="986"/>
      <c r="AK1004" s="987"/>
      <c r="AL1004" s="987"/>
      <c r="AM1004" s="987"/>
      <c r="AN1004" s="987"/>
      <c r="AO1004" s="987"/>
      <c r="AP1004" s="987"/>
      <c r="AQ1004" s="1015"/>
    </row>
    <row r="1005" spans="1:43" s="3" customFormat="1" x14ac:dyDescent="0.3">
      <c r="A1005" s="29"/>
      <c r="B1005" s="1009"/>
      <c r="C1005" s="1010"/>
      <c r="D1005" s="1011"/>
      <c r="E1005" s="1012"/>
      <c r="F1005" s="992"/>
      <c r="G1005" s="993"/>
      <c r="H1005" s="1013"/>
      <c r="I1005" s="976"/>
      <c r="J1005" s="976"/>
      <c r="L1005" s="990"/>
      <c r="M1005" s="1014"/>
      <c r="N1005" s="987"/>
      <c r="O1005" s="1009"/>
      <c r="P1005" s="1009"/>
      <c r="Q1005" s="1009"/>
      <c r="R1005" s="1009"/>
      <c r="S1005" s="1009"/>
      <c r="T1005" s="1009"/>
      <c r="U1005" s="1009"/>
      <c r="V1005" s="1009"/>
      <c r="W1005" s="1009"/>
      <c r="X1005" s="976"/>
      <c r="Y1005" s="976"/>
      <c r="Z1005" s="976"/>
      <c r="AA1005" s="976"/>
      <c r="AB1005" s="976"/>
      <c r="AC1005" s="987"/>
      <c r="AD1005" s="1003"/>
      <c r="AE1005" s="984"/>
      <c r="AF1005" s="987"/>
      <c r="AG1005" s="987"/>
      <c r="AH1005" s="987"/>
      <c r="AI1005" s="987"/>
      <c r="AJ1005" s="986"/>
      <c r="AK1005" s="987"/>
      <c r="AL1005" s="987"/>
      <c r="AM1005" s="987"/>
      <c r="AN1005" s="987"/>
      <c r="AO1005" s="987"/>
      <c r="AP1005" s="987"/>
      <c r="AQ1005" s="1015"/>
    </row>
    <row r="1006" spans="1:43" s="3" customFormat="1" x14ac:dyDescent="0.3">
      <c r="A1006" s="29"/>
      <c r="B1006" s="1009"/>
      <c r="C1006" s="1010"/>
      <c r="D1006" s="1011"/>
      <c r="E1006" s="1012"/>
      <c r="F1006" s="992"/>
      <c r="G1006" s="993"/>
      <c r="H1006" s="1013"/>
      <c r="I1006" s="976"/>
      <c r="J1006" s="976"/>
      <c r="L1006" s="990"/>
      <c r="M1006" s="1014"/>
      <c r="N1006" s="987"/>
      <c r="O1006" s="1009"/>
      <c r="P1006" s="1009"/>
      <c r="Q1006" s="1009"/>
      <c r="R1006" s="1009"/>
      <c r="S1006" s="1009"/>
      <c r="T1006" s="1009"/>
      <c r="U1006" s="1009"/>
      <c r="V1006" s="1009"/>
      <c r="W1006" s="1009"/>
      <c r="X1006" s="976"/>
      <c r="Y1006" s="976"/>
      <c r="Z1006" s="976"/>
      <c r="AA1006" s="976"/>
      <c r="AB1006" s="976"/>
      <c r="AC1006" s="987"/>
      <c r="AD1006" s="1003"/>
      <c r="AE1006" s="984"/>
      <c r="AF1006" s="987"/>
      <c r="AG1006" s="987"/>
      <c r="AH1006" s="987"/>
      <c r="AI1006" s="987"/>
      <c r="AJ1006" s="986"/>
      <c r="AK1006" s="987"/>
      <c r="AL1006" s="987"/>
      <c r="AM1006" s="987"/>
      <c r="AN1006" s="987"/>
      <c r="AO1006" s="987"/>
      <c r="AP1006" s="987"/>
      <c r="AQ1006" s="1015"/>
    </row>
    <row r="1007" spans="1:43" s="3" customFormat="1" x14ac:dyDescent="0.3">
      <c r="A1007" s="29"/>
      <c r="B1007" s="1009"/>
      <c r="C1007" s="1010"/>
      <c r="D1007" s="1011"/>
      <c r="E1007" s="1012"/>
      <c r="F1007" s="992"/>
      <c r="G1007" s="993"/>
      <c r="H1007" s="1013"/>
      <c r="I1007" s="976"/>
      <c r="J1007" s="976"/>
      <c r="L1007" s="990"/>
      <c r="M1007" s="1014"/>
      <c r="N1007" s="987"/>
      <c r="O1007" s="1009"/>
      <c r="P1007" s="1009"/>
      <c r="Q1007" s="1009"/>
      <c r="R1007" s="1009"/>
      <c r="S1007" s="1009"/>
      <c r="T1007" s="1009"/>
      <c r="U1007" s="1009"/>
      <c r="V1007" s="1009"/>
      <c r="W1007" s="1009"/>
      <c r="X1007" s="976"/>
      <c r="Y1007" s="976"/>
      <c r="Z1007" s="976"/>
      <c r="AA1007" s="976"/>
      <c r="AB1007" s="976"/>
      <c r="AC1007" s="987"/>
      <c r="AD1007" s="1003"/>
      <c r="AE1007" s="984"/>
      <c r="AF1007" s="987"/>
      <c r="AG1007" s="987"/>
      <c r="AH1007" s="987"/>
      <c r="AI1007" s="987"/>
      <c r="AJ1007" s="986"/>
      <c r="AK1007" s="987"/>
      <c r="AL1007" s="987"/>
      <c r="AM1007" s="987"/>
      <c r="AN1007" s="987"/>
      <c r="AO1007" s="987"/>
      <c r="AP1007" s="987"/>
      <c r="AQ1007" s="1015"/>
    </row>
    <row r="1008" spans="1:43" s="3" customFormat="1" x14ac:dyDescent="0.3">
      <c r="A1008" s="29"/>
      <c r="B1008" s="1009"/>
      <c r="C1008" s="1010"/>
      <c r="D1008" s="1011"/>
      <c r="E1008" s="1012"/>
      <c r="F1008" s="992"/>
      <c r="G1008" s="993"/>
      <c r="H1008" s="1013"/>
      <c r="I1008" s="976"/>
      <c r="J1008" s="976"/>
      <c r="L1008" s="990"/>
      <c r="M1008" s="1014"/>
      <c r="N1008" s="987"/>
      <c r="O1008" s="1009"/>
      <c r="P1008" s="1009"/>
      <c r="Q1008" s="1009"/>
      <c r="R1008" s="1009"/>
      <c r="S1008" s="1009"/>
      <c r="T1008" s="1009"/>
      <c r="U1008" s="1009"/>
      <c r="V1008" s="1009"/>
      <c r="W1008" s="1009"/>
      <c r="X1008" s="976"/>
      <c r="Y1008" s="976"/>
      <c r="Z1008" s="976"/>
      <c r="AA1008" s="976"/>
      <c r="AB1008" s="976"/>
      <c r="AC1008" s="987"/>
      <c r="AD1008" s="1003"/>
      <c r="AE1008" s="984"/>
      <c r="AF1008" s="987"/>
      <c r="AG1008" s="987"/>
      <c r="AH1008" s="987"/>
      <c r="AI1008" s="987"/>
      <c r="AJ1008" s="986"/>
      <c r="AK1008" s="987"/>
      <c r="AL1008" s="987"/>
      <c r="AM1008" s="987"/>
      <c r="AN1008" s="987"/>
      <c r="AO1008" s="987"/>
      <c r="AP1008" s="987"/>
      <c r="AQ1008" s="1015"/>
    </row>
    <row r="1009" spans="1:43" s="3" customFormat="1" x14ac:dyDescent="0.3">
      <c r="A1009" s="29"/>
      <c r="B1009" s="1009"/>
      <c r="C1009" s="1010"/>
      <c r="D1009" s="1011"/>
      <c r="E1009" s="1012"/>
      <c r="F1009" s="992"/>
      <c r="G1009" s="993"/>
      <c r="H1009" s="1013"/>
      <c r="I1009" s="976"/>
      <c r="J1009" s="976"/>
      <c r="L1009" s="990"/>
      <c r="M1009" s="1014"/>
      <c r="N1009" s="987"/>
      <c r="O1009" s="1009"/>
      <c r="P1009" s="1009"/>
      <c r="Q1009" s="1009"/>
      <c r="R1009" s="1009"/>
      <c r="S1009" s="1009"/>
      <c r="T1009" s="1009"/>
      <c r="U1009" s="1009"/>
      <c r="V1009" s="1009"/>
      <c r="W1009" s="1009"/>
      <c r="X1009" s="976"/>
      <c r="Y1009" s="976"/>
      <c r="Z1009" s="976"/>
      <c r="AA1009" s="976"/>
      <c r="AB1009" s="976"/>
      <c r="AC1009" s="987"/>
      <c r="AD1009" s="1003"/>
      <c r="AE1009" s="984"/>
      <c r="AF1009" s="987"/>
      <c r="AG1009" s="987"/>
      <c r="AH1009" s="987"/>
      <c r="AI1009" s="987"/>
      <c r="AJ1009" s="986"/>
      <c r="AK1009" s="987"/>
      <c r="AL1009" s="987"/>
      <c r="AM1009" s="987"/>
      <c r="AN1009" s="987"/>
      <c r="AO1009" s="987"/>
      <c r="AP1009" s="987"/>
      <c r="AQ1009" s="1015"/>
    </row>
    <row r="1010" spans="1:43" s="3" customFormat="1" x14ac:dyDescent="0.3">
      <c r="A1010" s="29"/>
      <c r="B1010" s="1009"/>
      <c r="C1010" s="1010"/>
      <c r="D1010" s="1011"/>
      <c r="E1010" s="1012"/>
      <c r="F1010" s="992"/>
      <c r="G1010" s="993"/>
      <c r="H1010" s="1013"/>
      <c r="I1010" s="976"/>
      <c r="J1010" s="976"/>
      <c r="L1010" s="990"/>
      <c r="M1010" s="1014"/>
      <c r="N1010" s="987"/>
      <c r="O1010" s="1009"/>
      <c r="P1010" s="1009"/>
      <c r="Q1010" s="1009"/>
      <c r="R1010" s="1009"/>
      <c r="S1010" s="1009"/>
      <c r="T1010" s="1009"/>
      <c r="U1010" s="1009"/>
      <c r="V1010" s="1009"/>
      <c r="W1010" s="1009"/>
      <c r="X1010" s="976"/>
      <c r="Y1010" s="976"/>
      <c r="Z1010" s="976"/>
      <c r="AA1010" s="976"/>
      <c r="AB1010" s="976"/>
      <c r="AC1010" s="987"/>
      <c r="AD1010" s="1003"/>
      <c r="AE1010" s="984"/>
      <c r="AF1010" s="987"/>
      <c r="AG1010" s="987"/>
      <c r="AH1010" s="987"/>
      <c r="AI1010" s="987"/>
      <c r="AJ1010" s="986"/>
      <c r="AK1010" s="987"/>
      <c r="AL1010" s="987"/>
      <c r="AM1010" s="987"/>
      <c r="AN1010" s="987"/>
      <c r="AO1010" s="987"/>
      <c r="AP1010" s="987"/>
      <c r="AQ1010" s="1015"/>
    </row>
    <row r="1011" spans="1:43" s="3" customFormat="1" x14ac:dyDescent="0.3">
      <c r="A1011" s="29"/>
      <c r="B1011" s="1009"/>
      <c r="C1011" s="1010"/>
      <c r="D1011" s="1011"/>
      <c r="E1011" s="1012"/>
      <c r="F1011" s="992"/>
      <c r="G1011" s="993"/>
      <c r="H1011" s="1013"/>
      <c r="I1011" s="976"/>
      <c r="J1011" s="976"/>
      <c r="L1011" s="990"/>
      <c r="M1011" s="1014"/>
      <c r="N1011" s="987"/>
      <c r="O1011" s="1009"/>
      <c r="P1011" s="1009"/>
      <c r="Q1011" s="1009"/>
      <c r="R1011" s="1009"/>
      <c r="S1011" s="1009"/>
      <c r="T1011" s="1009"/>
      <c r="U1011" s="1009"/>
      <c r="V1011" s="1009"/>
      <c r="W1011" s="1009"/>
      <c r="X1011" s="976"/>
      <c r="Y1011" s="976"/>
      <c r="Z1011" s="976"/>
      <c r="AA1011" s="976"/>
      <c r="AB1011" s="976"/>
      <c r="AC1011" s="987"/>
      <c r="AD1011" s="1003"/>
      <c r="AE1011" s="984"/>
      <c r="AF1011" s="987"/>
      <c r="AG1011" s="987"/>
      <c r="AH1011" s="987"/>
      <c r="AI1011" s="987"/>
      <c r="AJ1011" s="986"/>
      <c r="AK1011" s="987"/>
      <c r="AL1011" s="987"/>
      <c r="AM1011" s="987"/>
      <c r="AN1011" s="987"/>
      <c r="AO1011" s="987"/>
      <c r="AP1011" s="987"/>
      <c r="AQ1011" s="1015"/>
    </row>
    <row r="1012" spans="1:43" s="3" customFormat="1" x14ac:dyDescent="0.3">
      <c r="A1012" s="29"/>
      <c r="B1012" s="1009"/>
      <c r="C1012" s="1010"/>
      <c r="D1012" s="1011"/>
      <c r="E1012" s="1012"/>
      <c r="F1012" s="992"/>
      <c r="G1012" s="993"/>
      <c r="H1012" s="1013"/>
      <c r="I1012" s="976"/>
      <c r="J1012" s="976"/>
      <c r="L1012" s="990"/>
      <c r="M1012" s="1014"/>
      <c r="N1012" s="987"/>
      <c r="O1012" s="1009"/>
      <c r="P1012" s="1009"/>
      <c r="Q1012" s="1009"/>
      <c r="R1012" s="1009"/>
      <c r="S1012" s="1009"/>
      <c r="T1012" s="1009"/>
      <c r="U1012" s="1009"/>
      <c r="V1012" s="1009"/>
      <c r="W1012" s="1009"/>
      <c r="X1012" s="976"/>
      <c r="Y1012" s="976"/>
      <c r="Z1012" s="976"/>
      <c r="AA1012" s="976"/>
      <c r="AB1012" s="976"/>
      <c r="AC1012" s="987"/>
      <c r="AD1012" s="1003"/>
      <c r="AE1012" s="984"/>
      <c r="AF1012" s="987"/>
      <c r="AG1012" s="987"/>
      <c r="AH1012" s="987"/>
      <c r="AI1012" s="987"/>
      <c r="AJ1012" s="986"/>
      <c r="AK1012" s="987"/>
      <c r="AL1012" s="987"/>
      <c r="AM1012" s="987"/>
      <c r="AN1012" s="987"/>
      <c r="AO1012" s="987"/>
      <c r="AP1012" s="987"/>
      <c r="AQ1012" s="1015"/>
    </row>
    <row r="1013" spans="1:43" s="3" customFormat="1" x14ac:dyDescent="0.3">
      <c r="A1013" s="29"/>
      <c r="B1013" s="1009"/>
      <c r="C1013" s="1010"/>
      <c r="D1013" s="1011"/>
      <c r="E1013" s="1012"/>
      <c r="F1013" s="992"/>
      <c r="G1013" s="993"/>
      <c r="H1013" s="1013"/>
      <c r="I1013" s="976"/>
      <c r="J1013" s="976"/>
      <c r="L1013" s="990"/>
      <c r="M1013" s="1014"/>
      <c r="N1013" s="987"/>
      <c r="O1013" s="1009"/>
      <c r="P1013" s="1009"/>
      <c r="Q1013" s="1009"/>
      <c r="R1013" s="1009"/>
      <c r="S1013" s="1009"/>
      <c r="T1013" s="1009"/>
      <c r="U1013" s="1009"/>
      <c r="V1013" s="1009"/>
      <c r="W1013" s="1009"/>
      <c r="X1013" s="976"/>
      <c r="Y1013" s="976"/>
      <c r="Z1013" s="976"/>
      <c r="AA1013" s="976"/>
      <c r="AB1013" s="976"/>
      <c r="AC1013" s="987"/>
      <c r="AD1013" s="1003"/>
      <c r="AE1013" s="984"/>
      <c r="AF1013" s="987"/>
      <c r="AG1013" s="987"/>
      <c r="AH1013" s="987"/>
      <c r="AI1013" s="987"/>
      <c r="AJ1013" s="986"/>
      <c r="AK1013" s="987"/>
      <c r="AL1013" s="987"/>
      <c r="AM1013" s="987"/>
      <c r="AN1013" s="987"/>
      <c r="AO1013" s="987"/>
      <c r="AP1013" s="987"/>
      <c r="AQ1013" s="1015"/>
    </row>
    <row r="1014" spans="1:43" s="3" customFormat="1" x14ac:dyDescent="0.3">
      <c r="A1014" s="29"/>
      <c r="B1014" s="1009"/>
      <c r="C1014" s="1010"/>
      <c r="D1014" s="1011"/>
      <c r="E1014" s="1012"/>
      <c r="F1014" s="992"/>
      <c r="G1014" s="993"/>
      <c r="H1014" s="1013"/>
      <c r="I1014" s="976"/>
      <c r="J1014" s="976"/>
      <c r="L1014" s="990"/>
      <c r="M1014" s="1014"/>
      <c r="N1014" s="987"/>
      <c r="O1014" s="1009"/>
      <c r="P1014" s="1009"/>
      <c r="Q1014" s="1009"/>
      <c r="R1014" s="1009"/>
      <c r="S1014" s="1009"/>
      <c r="T1014" s="1009"/>
      <c r="U1014" s="1009"/>
      <c r="V1014" s="1009"/>
      <c r="W1014" s="1009"/>
      <c r="X1014" s="976"/>
      <c r="Y1014" s="976"/>
      <c r="Z1014" s="976"/>
      <c r="AA1014" s="976"/>
      <c r="AB1014" s="976"/>
      <c r="AC1014" s="987"/>
      <c r="AD1014" s="1003"/>
      <c r="AE1014" s="984"/>
      <c r="AF1014" s="987"/>
      <c r="AG1014" s="987"/>
      <c r="AH1014" s="987"/>
      <c r="AI1014" s="987"/>
      <c r="AJ1014" s="986"/>
      <c r="AK1014" s="987"/>
      <c r="AL1014" s="987"/>
      <c r="AM1014" s="987"/>
      <c r="AN1014" s="987"/>
      <c r="AO1014" s="987"/>
      <c r="AP1014" s="987"/>
      <c r="AQ1014" s="1015"/>
    </row>
    <row r="1015" spans="1:43" s="3" customFormat="1" x14ac:dyDescent="0.3">
      <c r="A1015" s="29"/>
      <c r="B1015" s="1009"/>
      <c r="C1015" s="1010"/>
      <c r="D1015" s="1011"/>
      <c r="E1015" s="1012"/>
      <c r="F1015" s="992"/>
      <c r="G1015" s="993"/>
      <c r="H1015" s="1013"/>
      <c r="I1015" s="976"/>
      <c r="J1015" s="976"/>
      <c r="L1015" s="990"/>
      <c r="M1015" s="1014"/>
      <c r="N1015" s="987"/>
      <c r="O1015" s="1009"/>
      <c r="P1015" s="1009"/>
      <c r="Q1015" s="1009"/>
      <c r="R1015" s="1009"/>
      <c r="S1015" s="1009"/>
      <c r="T1015" s="1009"/>
      <c r="U1015" s="1009"/>
      <c r="V1015" s="1009"/>
      <c r="W1015" s="1009"/>
      <c r="X1015" s="976"/>
      <c r="Y1015" s="976"/>
      <c r="Z1015" s="976"/>
      <c r="AA1015" s="976"/>
      <c r="AB1015" s="976"/>
      <c r="AC1015" s="987"/>
      <c r="AD1015" s="1003"/>
      <c r="AE1015" s="984"/>
      <c r="AF1015" s="987"/>
      <c r="AG1015" s="987"/>
      <c r="AH1015" s="987"/>
      <c r="AI1015" s="987"/>
      <c r="AJ1015" s="986"/>
      <c r="AK1015" s="987"/>
      <c r="AL1015" s="987"/>
      <c r="AM1015" s="987"/>
      <c r="AN1015" s="987"/>
      <c r="AO1015" s="987"/>
      <c r="AP1015" s="987"/>
      <c r="AQ1015" s="1015"/>
    </row>
    <row r="1016" spans="1:43" s="3" customFormat="1" x14ac:dyDescent="0.3">
      <c r="A1016" s="29"/>
      <c r="B1016" s="1009"/>
      <c r="C1016" s="1010"/>
      <c r="D1016" s="1011"/>
      <c r="E1016" s="1012"/>
      <c r="F1016" s="992"/>
      <c r="G1016" s="993"/>
      <c r="H1016" s="1013"/>
      <c r="I1016" s="976"/>
      <c r="J1016" s="976"/>
      <c r="L1016" s="990"/>
      <c r="M1016" s="1014"/>
      <c r="N1016" s="987"/>
      <c r="O1016" s="1009"/>
      <c r="P1016" s="1009"/>
      <c r="Q1016" s="1009"/>
      <c r="R1016" s="1009"/>
      <c r="S1016" s="1009"/>
      <c r="T1016" s="1009"/>
      <c r="U1016" s="1009"/>
      <c r="V1016" s="1009"/>
      <c r="W1016" s="1009"/>
      <c r="X1016" s="976"/>
      <c r="Y1016" s="976"/>
      <c r="Z1016" s="976"/>
      <c r="AA1016" s="976"/>
      <c r="AB1016" s="976"/>
      <c r="AC1016" s="987"/>
      <c r="AD1016" s="1003"/>
      <c r="AE1016" s="984"/>
      <c r="AF1016" s="987"/>
      <c r="AG1016" s="987"/>
      <c r="AH1016" s="987"/>
      <c r="AI1016" s="987"/>
      <c r="AJ1016" s="986"/>
      <c r="AK1016" s="987"/>
      <c r="AL1016" s="987"/>
      <c r="AM1016" s="987"/>
      <c r="AN1016" s="987"/>
      <c r="AO1016" s="987"/>
      <c r="AP1016" s="987"/>
      <c r="AQ1016" s="1015"/>
    </row>
    <row r="1017" spans="1:43" s="3" customFormat="1" x14ac:dyDescent="0.3">
      <c r="A1017" s="29"/>
      <c r="B1017" s="1009"/>
      <c r="C1017" s="1010"/>
      <c r="D1017" s="1011"/>
      <c r="E1017" s="1012"/>
      <c r="F1017" s="992"/>
      <c r="G1017" s="993"/>
      <c r="H1017" s="1013"/>
      <c r="I1017" s="976"/>
      <c r="J1017" s="976"/>
      <c r="L1017" s="990"/>
      <c r="M1017" s="1014"/>
      <c r="N1017" s="987"/>
      <c r="O1017" s="1009"/>
      <c r="P1017" s="1009"/>
      <c r="Q1017" s="1009"/>
      <c r="R1017" s="1009"/>
      <c r="S1017" s="1009"/>
      <c r="T1017" s="1009"/>
      <c r="U1017" s="1009"/>
      <c r="V1017" s="1009"/>
      <c r="W1017" s="1009"/>
      <c r="X1017" s="976"/>
      <c r="Y1017" s="976"/>
      <c r="Z1017" s="976"/>
      <c r="AA1017" s="976"/>
      <c r="AB1017" s="976"/>
      <c r="AC1017" s="987"/>
      <c r="AD1017" s="1003"/>
      <c r="AE1017" s="984"/>
      <c r="AF1017" s="987"/>
      <c r="AG1017" s="987"/>
      <c r="AH1017" s="987"/>
      <c r="AI1017" s="987"/>
      <c r="AJ1017" s="986"/>
      <c r="AK1017" s="987"/>
      <c r="AL1017" s="987"/>
      <c r="AM1017" s="987"/>
      <c r="AN1017" s="987"/>
      <c r="AO1017" s="987"/>
      <c r="AP1017" s="987"/>
      <c r="AQ1017" s="1015"/>
    </row>
    <row r="1018" spans="1:43" s="3" customFormat="1" x14ac:dyDescent="0.3">
      <c r="A1018" s="29"/>
      <c r="B1018" s="1009"/>
      <c r="C1018" s="1010"/>
      <c r="D1018" s="1011"/>
      <c r="E1018" s="1012"/>
      <c r="F1018" s="992"/>
      <c r="G1018" s="993"/>
      <c r="H1018" s="1013"/>
      <c r="I1018" s="976"/>
      <c r="J1018" s="976"/>
      <c r="L1018" s="990"/>
      <c r="M1018" s="1014"/>
      <c r="N1018" s="987"/>
      <c r="O1018" s="1009"/>
      <c r="P1018" s="1009"/>
      <c r="Q1018" s="1009"/>
      <c r="R1018" s="1009"/>
      <c r="S1018" s="1009"/>
      <c r="T1018" s="1009"/>
      <c r="U1018" s="1009"/>
      <c r="V1018" s="1009"/>
      <c r="W1018" s="1009"/>
      <c r="X1018" s="976"/>
      <c r="Y1018" s="976"/>
      <c r="Z1018" s="976"/>
      <c r="AA1018" s="976"/>
      <c r="AB1018" s="976"/>
      <c r="AC1018" s="987"/>
      <c r="AD1018" s="1003"/>
      <c r="AE1018" s="984"/>
      <c r="AF1018" s="987"/>
      <c r="AG1018" s="987"/>
      <c r="AH1018" s="987"/>
      <c r="AI1018" s="987"/>
      <c r="AJ1018" s="986"/>
      <c r="AK1018" s="987"/>
      <c r="AL1018" s="987"/>
      <c r="AM1018" s="987"/>
      <c r="AN1018" s="987"/>
      <c r="AO1018" s="987"/>
      <c r="AP1018" s="987"/>
      <c r="AQ1018" s="1015"/>
    </row>
    <row r="1019" spans="1:43" s="3" customFormat="1" x14ac:dyDescent="0.3">
      <c r="A1019" s="29"/>
      <c r="B1019" s="1009"/>
      <c r="C1019" s="1010"/>
      <c r="D1019" s="1011"/>
      <c r="E1019" s="1012"/>
      <c r="F1019" s="992"/>
      <c r="G1019" s="993"/>
      <c r="H1019" s="1013"/>
      <c r="I1019" s="976"/>
      <c r="J1019" s="976"/>
      <c r="L1019" s="990"/>
      <c r="M1019" s="1014"/>
      <c r="N1019" s="987"/>
      <c r="O1019" s="1009"/>
      <c r="P1019" s="1009"/>
      <c r="Q1019" s="1009"/>
      <c r="R1019" s="1009"/>
      <c r="S1019" s="1009"/>
      <c r="T1019" s="1009"/>
      <c r="U1019" s="1009"/>
      <c r="V1019" s="1009"/>
      <c r="W1019" s="1009"/>
      <c r="X1019" s="976"/>
      <c r="Y1019" s="976"/>
      <c r="Z1019" s="976"/>
      <c r="AA1019" s="976"/>
      <c r="AB1019" s="976"/>
      <c r="AC1019" s="987"/>
      <c r="AD1019" s="1003"/>
      <c r="AE1019" s="984"/>
      <c r="AF1019" s="987"/>
      <c r="AG1019" s="987"/>
      <c r="AH1019" s="987"/>
      <c r="AI1019" s="987"/>
      <c r="AJ1019" s="986"/>
      <c r="AK1019" s="987"/>
      <c r="AL1019" s="987"/>
      <c r="AM1019" s="987"/>
      <c r="AN1019" s="987"/>
      <c r="AO1019" s="987"/>
      <c r="AP1019" s="987"/>
      <c r="AQ1019" s="1015"/>
    </row>
    <row r="1020" spans="1:43" s="3" customFormat="1" x14ac:dyDescent="0.3">
      <c r="A1020" s="29"/>
      <c r="B1020" s="1009"/>
      <c r="C1020" s="1010"/>
      <c r="D1020" s="1011"/>
      <c r="E1020" s="1012"/>
      <c r="F1020" s="992"/>
      <c r="G1020" s="993"/>
      <c r="H1020" s="1013"/>
      <c r="I1020" s="976"/>
      <c r="J1020" s="976"/>
      <c r="L1020" s="990"/>
      <c r="M1020" s="1014"/>
      <c r="N1020" s="987"/>
      <c r="O1020" s="1009"/>
      <c r="P1020" s="1009"/>
      <c r="Q1020" s="1009"/>
      <c r="R1020" s="1009"/>
      <c r="S1020" s="1009"/>
      <c r="T1020" s="1009"/>
      <c r="U1020" s="1009"/>
      <c r="V1020" s="1009"/>
      <c r="W1020" s="1009"/>
      <c r="X1020" s="976"/>
      <c r="Y1020" s="976"/>
      <c r="Z1020" s="976"/>
      <c r="AA1020" s="976"/>
      <c r="AB1020" s="976"/>
      <c r="AC1020" s="987"/>
      <c r="AD1020" s="1003"/>
      <c r="AE1020" s="984"/>
      <c r="AF1020" s="987"/>
      <c r="AG1020" s="987"/>
      <c r="AH1020" s="987"/>
      <c r="AI1020" s="987"/>
      <c r="AJ1020" s="986"/>
      <c r="AK1020" s="987"/>
      <c r="AL1020" s="987"/>
      <c r="AM1020" s="987"/>
      <c r="AN1020" s="987"/>
      <c r="AO1020" s="987"/>
      <c r="AP1020" s="987"/>
      <c r="AQ1020" s="1015"/>
    </row>
    <row r="1021" spans="1:43" s="3" customFormat="1" x14ac:dyDescent="0.3">
      <c r="A1021" s="29"/>
      <c r="B1021" s="1009"/>
      <c r="C1021" s="1010"/>
      <c r="D1021" s="1011"/>
      <c r="E1021" s="1012"/>
      <c r="F1021" s="992"/>
      <c r="G1021" s="993"/>
      <c r="H1021" s="1013"/>
      <c r="I1021" s="976"/>
      <c r="J1021" s="976"/>
      <c r="L1021" s="990"/>
      <c r="M1021" s="1014"/>
      <c r="N1021" s="987"/>
      <c r="O1021" s="1009"/>
      <c r="P1021" s="1009"/>
      <c r="Q1021" s="1009"/>
      <c r="R1021" s="1009"/>
      <c r="S1021" s="1009"/>
      <c r="T1021" s="1009"/>
      <c r="U1021" s="1009"/>
      <c r="V1021" s="1009"/>
      <c r="W1021" s="1009"/>
      <c r="X1021" s="976"/>
      <c r="Y1021" s="976"/>
      <c r="Z1021" s="976"/>
      <c r="AA1021" s="976"/>
      <c r="AB1021" s="976"/>
      <c r="AC1021" s="987"/>
      <c r="AD1021" s="1003"/>
      <c r="AE1021" s="984"/>
      <c r="AF1021" s="987"/>
      <c r="AG1021" s="987"/>
      <c r="AH1021" s="987"/>
      <c r="AI1021" s="987"/>
      <c r="AJ1021" s="986"/>
      <c r="AK1021" s="987"/>
      <c r="AL1021" s="987"/>
      <c r="AM1021" s="987"/>
      <c r="AN1021" s="987"/>
      <c r="AO1021" s="987"/>
      <c r="AP1021" s="987"/>
      <c r="AQ1021" s="1015"/>
    </row>
    <row r="1022" spans="1:43" s="3" customFormat="1" x14ac:dyDescent="0.3">
      <c r="A1022" s="29"/>
      <c r="B1022" s="1009"/>
      <c r="C1022" s="1010"/>
      <c r="D1022" s="1011"/>
      <c r="E1022" s="1012"/>
      <c r="F1022" s="992"/>
      <c r="G1022" s="993"/>
      <c r="H1022" s="1013"/>
      <c r="I1022" s="976"/>
      <c r="J1022" s="976"/>
      <c r="L1022" s="990"/>
      <c r="M1022" s="1014"/>
      <c r="N1022" s="987"/>
      <c r="O1022" s="1009"/>
      <c r="P1022" s="1009"/>
      <c r="Q1022" s="1009"/>
      <c r="R1022" s="1009"/>
      <c r="S1022" s="1009"/>
      <c r="T1022" s="1009"/>
      <c r="U1022" s="1009"/>
      <c r="V1022" s="1009"/>
      <c r="W1022" s="1009"/>
      <c r="X1022" s="976"/>
      <c r="Y1022" s="976"/>
      <c r="Z1022" s="976"/>
      <c r="AA1022" s="976"/>
      <c r="AB1022" s="976"/>
      <c r="AC1022" s="987"/>
      <c r="AD1022" s="1003"/>
      <c r="AE1022" s="984"/>
      <c r="AF1022" s="987"/>
      <c r="AG1022" s="987"/>
      <c r="AH1022" s="987"/>
      <c r="AI1022" s="987"/>
      <c r="AJ1022" s="986"/>
      <c r="AK1022" s="987"/>
      <c r="AL1022" s="987"/>
      <c r="AM1022" s="987"/>
      <c r="AN1022" s="987"/>
      <c r="AO1022" s="987"/>
      <c r="AP1022" s="987"/>
      <c r="AQ1022" s="1015"/>
    </row>
    <row r="1023" spans="1:43" s="3" customFormat="1" x14ac:dyDescent="0.3">
      <c r="A1023" s="29"/>
      <c r="B1023" s="1009"/>
      <c r="C1023" s="1010"/>
      <c r="D1023" s="1011"/>
      <c r="E1023" s="1012"/>
      <c r="F1023" s="992"/>
      <c r="G1023" s="993"/>
      <c r="H1023" s="1013"/>
      <c r="I1023" s="976"/>
      <c r="J1023" s="976"/>
      <c r="L1023" s="990"/>
      <c r="M1023" s="1014"/>
      <c r="N1023" s="987"/>
      <c r="O1023" s="1009"/>
      <c r="P1023" s="1009"/>
      <c r="Q1023" s="1009"/>
      <c r="R1023" s="1009"/>
      <c r="S1023" s="1009"/>
      <c r="T1023" s="1009"/>
      <c r="U1023" s="1009"/>
      <c r="V1023" s="1009"/>
      <c r="W1023" s="1009"/>
      <c r="X1023" s="976"/>
      <c r="Y1023" s="976"/>
      <c r="Z1023" s="976"/>
      <c r="AA1023" s="976"/>
      <c r="AB1023" s="976"/>
      <c r="AC1023" s="987"/>
      <c r="AD1023" s="1003"/>
      <c r="AE1023" s="984"/>
      <c r="AF1023" s="987"/>
      <c r="AG1023" s="987"/>
      <c r="AH1023" s="987"/>
      <c r="AI1023" s="987"/>
      <c r="AJ1023" s="986"/>
      <c r="AK1023" s="987"/>
      <c r="AL1023" s="987"/>
      <c r="AM1023" s="987"/>
      <c r="AN1023" s="987"/>
      <c r="AO1023" s="987"/>
      <c r="AP1023" s="987"/>
      <c r="AQ1023" s="1015"/>
    </row>
    <row r="1024" spans="1:43" s="3" customFormat="1" x14ac:dyDescent="0.3">
      <c r="A1024" s="29"/>
      <c r="B1024" s="1009"/>
      <c r="C1024" s="1010"/>
      <c r="D1024" s="1011"/>
      <c r="E1024" s="1012"/>
      <c r="F1024" s="992"/>
      <c r="G1024" s="993"/>
      <c r="H1024" s="1013"/>
      <c r="I1024" s="976"/>
      <c r="J1024" s="976"/>
      <c r="L1024" s="990"/>
      <c r="M1024" s="1014"/>
      <c r="N1024" s="987"/>
      <c r="O1024" s="1009"/>
      <c r="P1024" s="1009"/>
      <c r="Q1024" s="1009"/>
      <c r="R1024" s="1009"/>
      <c r="S1024" s="1009"/>
      <c r="T1024" s="1009"/>
      <c r="U1024" s="1009"/>
      <c r="V1024" s="1009"/>
      <c r="W1024" s="1009"/>
      <c r="X1024" s="976"/>
      <c r="Y1024" s="976"/>
      <c r="Z1024" s="976"/>
      <c r="AA1024" s="976"/>
      <c r="AB1024" s="976"/>
      <c r="AC1024" s="987"/>
      <c r="AD1024" s="1003"/>
      <c r="AE1024" s="984"/>
      <c r="AF1024" s="987"/>
      <c r="AG1024" s="987"/>
      <c r="AH1024" s="987"/>
      <c r="AI1024" s="987"/>
      <c r="AJ1024" s="986"/>
      <c r="AK1024" s="987"/>
      <c r="AL1024" s="987"/>
      <c r="AM1024" s="987"/>
      <c r="AN1024" s="987"/>
      <c r="AO1024" s="987"/>
      <c r="AP1024" s="987"/>
      <c r="AQ1024" s="1015"/>
    </row>
    <row r="1025" spans="1:43" s="3" customFormat="1" x14ac:dyDescent="0.3">
      <c r="A1025" s="29"/>
      <c r="B1025" s="1009"/>
      <c r="C1025" s="1010"/>
      <c r="D1025" s="1011"/>
      <c r="E1025" s="1012"/>
      <c r="F1025" s="992"/>
      <c r="G1025" s="993"/>
      <c r="H1025" s="1013"/>
      <c r="I1025" s="976"/>
      <c r="J1025" s="976"/>
      <c r="L1025" s="990"/>
      <c r="M1025" s="1014"/>
      <c r="N1025" s="987"/>
      <c r="O1025" s="1009"/>
      <c r="P1025" s="1009"/>
      <c r="Q1025" s="1009"/>
      <c r="R1025" s="1009"/>
      <c r="S1025" s="1009"/>
      <c r="T1025" s="1009"/>
      <c r="U1025" s="1009"/>
      <c r="V1025" s="1009"/>
      <c r="W1025" s="1009"/>
      <c r="X1025" s="976"/>
      <c r="Y1025" s="976"/>
      <c r="Z1025" s="976"/>
      <c r="AA1025" s="976"/>
      <c r="AB1025" s="976"/>
      <c r="AC1025" s="987"/>
      <c r="AD1025" s="1003"/>
      <c r="AE1025" s="984"/>
      <c r="AF1025" s="987"/>
      <c r="AG1025" s="987"/>
      <c r="AH1025" s="987"/>
      <c r="AI1025" s="987"/>
      <c r="AJ1025" s="986"/>
      <c r="AK1025" s="987"/>
      <c r="AL1025" s="987"/>
      <c r="AM1025" s="987"/>
      <c r="AN1025" s="987"/>
      <c r="AO1025" s="987"/>
      <c r="AP1025" s="987"/>
      <c r="AQ1025" s="1015"/>
    </row>
    <row r="1026" spans="1:43" s="3" customFormat="1" x14ac:dyDescent="0.3">
      <c r="A1026" s="29"/>
      <c r="B1026" s="1009"/>
      <c r="C1026" s="1010"/>
      <c r="D1026" s="1011"/>
      <c r="E1026" s="1012"/>
      <c r="F1026" s="992"/>
      <c r="G1026" s="993"/>
      <c r="H1026" s="1013"/>
      <c r="I1026" s="976"/>
      <c r="J1026" s="976"/>
      <c r="L1026" s="990"/>
      <c r="M1026" s="1014"/>
      <c r="N1026" s="987"/>
      <c r="O1026" s="1009"/>
      <c r="P1026" s="1009"/>
      <c r="Q1026" s="1009"/>
      <c r="R1026" s="1009"/>
      <c r="S1026" s="1009"/>
      <c r="T1026" s="1009"/>
      <c r="U1026" s="1009"/>
      <c r="V1026" s="1009"/>
      <c r="W1026" s="1009"/>
      <c r="X1026" s="976"/>
      <c r="Y1026" s="976"/>
      <c r="Z1026" s="976"/>
      <c r="AA1026" s="976"/>
      <c r="AB1026" s="976"/>
      <c r="AC1026" s="987"/>
      <c r="AD1026" s="1003"/>
      <c r="AE1026" s="984"/>
      <c r="AF1026" s="987"/>
      <c r="AG1026" s="987"/>
      <c r="AH1026" s="987"/>
      <c r="AI1026" s="987"/>
      <c r="AJ1026" s="986"/>
      <c r="AK1026" s="987"/>
      <c r="AL1026" s="987"/>
      <c r="AM1026" s="987"/>
      <c r="AN1026" s="987"/>
      <c r="AO1026" s="987"/>
      <c r="AP1026" s="987"/>
      <c r="AQ1026" s="1015"/>
    </row>
    <row r="1027" spans="1:43" s="3" customFormat="1" x14ac:dyDescent="0.3">
      <c r="A1027" s="29"/>
      <c r="B1027" s="1009"/>
      <c r="C1027" s="1010"/>
      <c r="D1027" s="1011"/>
      <c r="E1027" s="1012"/>
      <c r="F1027" s="992"/>
      <c r="G1027" s="993"/>
      <c r="H1027" s="1013"/>
      <c r="I1027" s="976"/>
      <c r="J1027" s="976"/>
      <c r="L1027" s="990"/>
      <c r="M1027" s="1014"/>
      <c r="N1027" s="987"/>
      <c r="O1027" s="1009"/>
      <c r="P1027" s="1009"/>
      <c r="Q1027" s="1009"/>
      <c r="R1027" s="1009"/>
      <c r="S1027" s="1009"/>
      <c r="T1027" s="1009"/>
      <c r="U1027" s="1009"/>
      <c r="V1027" s="1009"/>
      <c r="W1027" s="1009"/>
      <c r="X1027" s="976"/>
      <c r="Y1027" s="976"/>
      <c r="Z1027" s="976"/>
      <c r="AA1027" s="976"/>
      <c r="AB1027" s="976"/>
      <c r="AC1027" s="987"/>
      <c r="AD1027" s="1003"/>
      <c r="AE1027" s="984"/>
      <c r="AF1027" s="987"/>
      <c r="AG1027" s="987"/>
      <c r="AH1027" s="987"/>
      <c r="AI1027" s="987"/>
      <c r="AJ1027" s="986"/>
      <c r="AK1027" s="987"/>
      <c r="AL1027" s="987"/>
      <c r="AM1027" s="987"/>
      <c r="AN1027" s="987"/>
      <c r="AO1027" s="987"/>
      <c r="AP1027" s="987"/>
      <c r="AQ1027" s="1015"/>
    </row>
    <row r="1028" spans="1:43" s="3" customFormat="1" x14ac:dyDescent="0.3">
      <c r="A1028" s="29"/>
      <c r="B1028" s="1009"/>
      <c r="C1028" s="1010"/>
      <c r="D1028" s="1011"/>
      <c r="E1028" s="1012"/>
      <c r="F1028" s="992"/>
      <c r="G1028" s="993"/>
      <c r="H1028" s="1013"/>
      <c r="I1028" s="976"/>
      <c r="J1028" s="976"/>
      <c r="L1028" s="990"/>
      <c r="M1028" s="1014"/>
      <c r="N1028" s="987"/>
      <c r="O1028" s="1009"/>
      <c r="P1028" s="1009"/>
      <c r="Q1028" s="1009"/>
      <c r="R1028" s="1009"/>
      <c r="S1028" s="1009"/>
      <c r="T1028" s="1009"/>
      <c r="U1028" s="1009"/>
      <c r="V1028" s="1009"/>
      <c r="W1028" s="1009"/>
      <c r="X1028" s="976"/>
      <c r="Y1028" s="976"/>
      <c r="Z1028" s="976"/>
      <c r="AA1028" s="976"/>
      <c r="AB1028" s="976"/>
      <c r="AC1028" s="987"/>
      <c r="AD1028" s="1003"/>
      <c r="AE1028" s="984"/>
      <c r="AF1028" s="987"/>
      <c r="AG1028" s="987"/>
      <c r="AH1028" s="987"/>
      <c r="AI1028" s="987"/>
      <c r="AJ1028" s="986"/>
      <c r="AK1028" s="987"/>
      <c r="AL1028" s="987"/>
      <c r="AM1028" s="987"/>
      <c r="AN1028" s="987"/>
      <c r="AO1028" s="987"/>
      <c r="AP1028" s="987"/>
      <c r="AQ1028" s="1015"/>
    </row>
    <row r="1029" spans="1:43" s="3" customFormat="1" x14ac:dyDescent="0.3">
      <c r="A1029" s="29"/>
      <c r="B1029" s="1009"/>
      <c r="C1029" s="1010"/>
      <c r="D1029" s="1011"/>
      <c r="E1029" s="1012"/>
      <c r="F1029" s="992"/>
      <c r="G1029" s="993"/>
      <c r="H1029" s="1013"/>
      <c r="I1029" s="976"/>
      <c r="J1029" s="976"/>
      <c r="L1029" s="990"/>
      <c r="M1029" s="1014"/>
      <c r="N1029" s="987"/>
      <c r="O1029" s="1009"/>
      <c r="P1029" s="1009"/>
      <c r="Q1029" s="1009"/>
      <c r="R1029" s="1009"/>
      <c r="S1029" s="1009"/>
      <c r="T1029" s="1009"/>
      <c r="U1029" s="1009"/>
      <c r="V1029" s="1009"/>
      <c r="W1029" s="1009"/>
      <c r="X1029" s="976"/>
      <c r="Y1029" s="976"/>
      <c r="Z1029" s="976"/>
      <c r="AA1029" s="976"/>
      <c r="AB1029" s="976"/>
      <c r="AC1029" s="987"/>
      <c r="AD1029" s="1003"/>
      <c r="AE1029" s="984"/>
      <c r="AF1029" s="987"/>
      <c r="AG1029" s="987"/>
      <c r="AH1029" s="987"/>
      <c r="AI1029" s="987"/>
      <c r="AJ1029" s="986"/>
      <c r="AK1029" s="987"/>
      <c r="AL1029" s="987"/>
      <c r="AM1029" s="987"/>
      <c r="AN1029" s="987"/>
      <c r="AO1029" s="987"/>
      <c r="AP1029" s="987"/>
      <c r="AQ1029" s="1015"/>
    </row>
    <row r="1030" spans="1:43" s="3" customFormat="1" x14ac:dyDescent="0.3">
      <c r="A1030" s="29"/>
      <c r="B1030" s="1009"/>
      <c r="C1030" s="1010"/>
      <c r="D1030" s="1011"/>
      <c r="E1030" s="1012"/>
      <c r="F1030" s="992"/>
      <c r="G1030" s="993"/>
      <c r="H1030" s="1013"/>
      <c r="I1030" s="976"/>
      <c r="J1030" s="976"/>
      <c r="L1030" s="990"/>
      <c r="M1030" s="1014"/>
      <c r="N1030" s="987"/>
      <c r="O1030" s="1009"/>
      <c r="P1030" s="1009"/>
      <c r="Q1030" s="1009"/>
      <c r="R1030" s="1009"/>
      <c r="S1030" s="1009"/>
      <c r="T1030" s="1009"/>
      <c r="U1030" s="1009"/>
      <c r="V1030" s="1009"/>
      <c r="W1030" s="1009"/>
      <c r="X1030" s="976"/>
      <c r="Y1030" s="976"/>
      <c r="Z1030" s="976"/>
      <c r="AA1030" s="976"/>
      <c r="AB1030" s="976"/>
      <c r="AC1030" s="987"/>
      <c r="AD1030" s="1003"/>
      <c r="AE1030" s="984"/>
      <c r="AF1030" s="987"/>
      <c r="AG1030" s="987"/>
      <c r="AH1030" s="987"/>
      <c r="AI1030" s="987"/>
      <c r="AJ1030" s="986"/>
      <c r="AK1030" s="987"/>
      <c r="AL1030" s="987"/>
      <c r="AM1030" s="987"/>
      <c r="AN1030" s="987"/>
      <c r="AO1030" s="987"/>
      <c r="AP1030" s="987"/>
      <c r="AQ1030" s="1015"/>
    </row>
    <row r="1031" spans="1:43" s="3" customFormat="1" x14ac:dyDescent="0.3">
      <c r="A1031" s="29"/>
      <c r="B1031" s="1009"/>
      <c r="C1031" s="1010"/>
      <c r="D1031" s="1011"/>
      <c r="E1031" s="1012"/>
      <c r="F1031" s="992"/>
      <c r="G1031" s="993"/>
      <c r="H1031" s="1013"/>
      <c r="I1031" s="976"/>
      <c r="J1031" s="976"/>
      <c r="L1031" s="990"/>
      <c r="M1031" s="1014"/>
      <c r="N1031" s="987"/>
      <c r="O1031" s="1009"/>
      <c r="P1031" s="1009"/>
      <c r="Q1031" s="1009"/>
      <c r="R1031" s="1009"/>
      <c r="S1031" s="1009"/>
      <c r="T1031" s="1009"/>
      <c r="U1031" s="1009"/>
      <c r="V1031" s="1009"/>
      <c r="W1031" s="1009"/>
      <c r="X1031" s="976"/>
      <c r="Y1031" s="976"/>
      <c r="Z1031" s="976"/>
      <c r="AA1031" s="976"/>
      <c r="AB1031" s="976"/>
      <c r="AC1031" s="987"/>
      <c r="AD1031" s="1003"/>
      <c r="AE1031" s="984"/>
      <c r="AF1031" s="987"/>
      <c r="AG1031" s="987"/>
      <c r="AH1031" s="987"/>
      <c r="AI1031" s="987"/>
      <c r="AJ1031" s="986"/>
      <c r="AK1031" s="987"/>
      <c r="AL1031" s="987"/>
      <c r="AM1031" s="987"/>
      <c r="AN1031" s="987"/>
      <c r="AO1031" s="987"/>
      <c r="AP1031" s="987"/>
      <c r="AQ1031" s="1015"/>
    </row>
    <row r="1032" spans="1:43" s="3" customFormat="1" x14ac:dyDescent="0.3">
      <c r="A1032" s="29"/>
      <c r="B1032" s="1009"/>
      <c r="C1032" s="1010"/>
      <c r="D1032" s="1011"/>
      <c r="E1032" s="1012"/>
      <c r="F1032" s="992"/>
      <c r="G1032" s="993"/>
      <c r="H1032" s="1013"/>
      <c r="I1032" s="976"/>
      <c r="J1032" s="976"/>
      <c r="L1032" s="990"/>
      <c r="M1032" s="1014"/>
      <c r="N1032" s="987"/>
      <c r="O1032" s="1009"/>
      <c r="P1032" s="1009"/>
      <c r="Q1032" s="1009"/>
      <c r="R1032" s="1009"/>
      <c r="S1032" s="1009"/>
      <c r="T1032" s="1009"/>
      <c r="U1032" s="1009"/>
      <c r="V1032" s="1009"/>
      <c r="W1032" s="1009"/>
      <c r="X1032" s="976"/>
      <c r="Y1032" s="976"/>
      <c r="Z1032" s="976"/>
      <c r="AA1032" s="976"/>
      <c r="AB1032" s="976"/>
      <c r="AC1032" s="987"/>
      <c r="AD1032" s="1003"/>
      <c r="AE1032" s="984"/>
      <c r="AF1032" s="987"/>
      <c r="AG1032" s="987"/>
      <c r="AH1032" s="987"/>
      <c r="AI1032" s="987"/>
      <c r="AJ1032" s="986"/>
      <c r="AK1032" s="987"/>
      <c r="AL1032" s="987"/>
      <c r="AM1032" s="987"/>
      <c r="AN1032" s="987"/>
      <c r="AO1032" s="987"/>
      <c r="AP1032" s="987"/>
      <c r="AQ1032" s="1015"/>
    </row>
    <row r="1033" spans="1:43" s="3" customFormat="1" x14ac:dyDescent="0.3">
      <c r="A1033" s="29"/>
      <c r="B1033" s="1009"/>
      <c r="C1033" s="1010"/>
      <c r="D1033" s="1011"/>
      <c r="E1033" s="1012"/>
      <c r="F1033" s="992"/>
      <c r="G1033" s="993"/>
      <c r="H1033" s="1013"/>
      <c r="I1033" s="976"/>
      <c r="J1033" s="976"/>
      <c r="L1033" s="990"/>
      <c r="M1033" s="1014"/>
      <c r="N1033" s="987"/>
      <c r="O1033" s="1009"/>
      <c r="P1033" s="1009"/>
      <c r="Q1033" s="1009"/>
      <c r="R1033" s="1009"/>
      <c r="S1033" s="1009"/>
      <c r="T1033" s="1009"/>
      <c r="U1033" s="1009"/>
      <c r="V1033" s="1009"/>
      <c r="W1033" s="1009"/>
      <c r="X1033" s="976"/>
      <c r="Y1033" s="976"/>
      <c r="Z1033" s="976"/>
      <c r="AA1033" s="976"/>
      <c r="AB1033" s="976"/>
      <c r="AC1033" s="987"/>
      <c r="AD1033" s="1003"/>
      <c r="AE1033" s="984"/>
      <c r="AF1033" s="987"/>
      <c r="AG1033" s="987"/>
      <c r="AH1033" s="987"/>
      <c r="AI1033" s="987"/>
      <c r="AJ1033" s="986"/>
      <c r="AK1033" s="987"/>
      <c r="AL1033" s="987"/>
      <c r="AM1033" s="987"/>
      <c r="AN1033" s="987"/>
      <c r="AO1033" s="987"/>
      <c r="AP1033" s="987"/>
      <c r="AQ1033" s="1015"/>
    </row>
    <row r="1034" spans="1:43" s="3" customFormat="1" x14ac:dyDescent="0.3">
      <c r="A1034" s="29"/>
      <c r="B1034" s="1009"/>
      <c r="C1034" s="1010"/>
      <c r="D1034" s="1011"/>
      <c r="E1034" s="1012"/>
      <c r="F1034" s="992"/>
      <c r="G1034" s="993"/>
      <c r="H1034" s="1013"/>
      <c r="I1034" s="976"/>
      <c r="J1034" s="976"/>
      <c r="L1034" s="990"/>
      <c r="M1034" s="1014"/>
      <c r="N1034" s="987"/>
      <c r="O1034" s="1009"/>
      <c r="P1034" s="1009"/>
      <c r="Q1034" s="1009"/>
      <c r="R1034" s="1009"/>
      <c r="S1034" s="1009"/>
      <c r="T1034" s="1009"/>
      <c r="U1034" s="1009"/>
      <c r="V1034" s="1009"/>
      <c r="W1034" s="1009"/>
      <c r="X1034" s="976"/>
      <c r="Y1034" s="976"/>
      <c r="Z1034" s="976"/>
      <c r="AA1034" s="976"/>
      <c r="AB1034" s="976"/>
      <c r="AC1034" s="987"/>
      <c r="AD1034" s="1003"/>
      <c r="AE1034" s="984"/>
      <c r="AF1034" s="987"/>
      <c r="AG1034" s="987"/>
      <c r="AH1034" s="987"/>
      <c r="AI1034" s="987"/>
      <c r="AJ1034" s="986"/>
      <c r="AK1034" s="987"/>
      <c r="AL1034" s="987"/>
      <c r="AM1034" s="987"/>
      <c r="AN1034" s="987"/>
      <c r="AO1034" s="987"/>
      <c r="AP1034" s="987"/>
      <c r="AQ1034" s="1015"/>
    </row>
    <row r="1035" spans="1:43" s="3" customFormat="1" x14ac:dyDescent="0.3">
      <c r="A1035" s="29"/>
      <c r="B1035" s="1009"/>
      <c r="C1035" s="1010"/>
      <c r="D1035" s="1011"/>
      <c r="E1035" s="1012"/>
      <c r="F1035" s="992"/>
      <c r="G1035" s="993"/>
      <c r="H1035" s="1013"/>
      <c r="I1035" s="976"/>
      <c r="J1035" s="976"/>
      <c r="L1035" s="990"/>
      <c r="M1035" s="1014"/>
      <c r="N1035" s="987"/>
      <c r="O1035" s="1009"/>
      <c r="P1035" s="1009"/>
      <c r="Q1035" s="1009"/>
      <c r="R1035" s="1009"/>
      <c r="S1035" s="1009"/>
      <c r="T1035" s="1009"/>
      <c r="U1035" s="1009"/>
      <c r="V1035" s="1009"/>
      <c r="W1035" s="1009"/>
      <c r="X1035" s="976"/>
      <c r="Y1035" s="976"/>
      <c r="Z1035" s="976"/>
      <c r="AA1035" s="976"/>
      <c r="AB1035" s="976"/>
      <c r="AC1035" s="987"/>
      <c r="AD1035" s="1003"/>
      <c r="AE1035" s="984"/>
      <c r="AF1035" s="987"/>
      <c r="AG1035" s="987"/>
      <c r="AH1035" s="987"/>
      <c r="AI1035" s="987"/>
      <c r="AJ1035" s="986"/>
      <c r="AK1035" s="987"/>
      <c r="AL1035" s="987"/>
      <c r="AM1035" s="987"/>
      <c r="AN1035" s="987"/>
      <c r="AO1035" s="987"/>
      <c r="AP1035" s="987"/>
      <c r="AQ1035" s="1015"/>
    </row>
    <row r="1036" spans="1:43" s="3" customFormat="1" x14ac:dyDescent="0.3">
      <c r="A1036" s="29"/>
      <c r="B1036" s="1009"/>
      <c r="C1036" s="1010"/>
      <c r="D1036" s="1011"/>
      <c r="E1036" s="1012"/>
      <c r="F1036" s="992"/>
      <c r="G1036" s="993"/>
      <c r="H1036" s="1013"/>
      <c r="I1036" s="976"/>
      <c r="J1036" s="976"/>
      <c r="L1036" s="990"/>
      <c r="M1036" s="1014"/>
      <c r="N1036" s="987"/>
      <c r="O1036" s="1009"/>
      <c r="P1036" s="1009"/>
      <c r="Q1036" s="1009"/>
      <c r="R1036" s="1009"/>
      <c r="S1036" s="1009"/>
      <c r="T1036" s="1009"/>
      <c r="U1036" s="1009"/>
      <c r="V1036" s="1009"/>
      <c r="W1036" s="1009"/>
      <c r="X1036" s="976"/>
      <c r="Y1036" s="976"/>
      <c r="Z1036" s="976"/>
      <c r="AA1036" s="976"/>
      <c r="AB1036" s="976"/>
      <c r="AC1036" s="987"/>
      <c r="AD1036" s="1003"/>
      <c r="AE1036" s="984"/>
      <c r="AF1036" s="987"/>
      <c r="AG1036" s="987"/>
      <c r="AH1036" s="987"/>
      <c r="AI1036" s="987"/>
      <c r="AJ1036" s="986"/>
      <c r="AK1036" s="987"/>
      <c r="AL1036" s="987"/>
      <c r="AM1036" s="987"/>
      <c r="AN1036" s="987"/>
      <c r="AO1036" s="987"/>
      <c r="AP1036" s="987"/>
      <c r="AQ1036" s="1015"/>
    </row>
    <row r="1037" spans="1:43" s="3" customFormat="1" x14ac:dyDescent="0.3">
      <c r="A1037" s="29"/>
      <c r="B1037" s="1009"/>
      <c r="C1037" s="1010"/>
      <c r="D1037" s="1011"/>
      <c r="E1037" s="1012"/>
      <c r="F1037" s="992"/>
      <c r="G1037" s="993"/>
      <c r="H1037" s="1013"/>
      <c r="I1037" s="976"/>
      <c r="J1037" s="976"/>
      <c r="L1037" s="990"/>
      <c r="M1037" s="1014"/>
      <c r="N1037" s="987"/>
      <c r="O1037" s="1009"/>
      <c r="P1037" s="1009"/>
      <c r="Q1037" s="1009"/>
      <c r="R1037" s="1009"/>
      <c r="S1037" s="1009"/>
      <c r="T1037" s="1009"/>
      <c r="U1037" s="1009"/>
      <c r="V1037" s="1009"/>
      <c r="W1037" s="1009"/>
      <c r="X1037" s="976"/>
      <c r="Y1037" s="976"/>
      <c r="Z1037" s="976"/>
      <c r="AA1037" s="976"/>
      <c r="AB1037" s="976"/>
      <c r="AC1037" s="987"/>
      <c r="AD1037" s="1003"/>
      <c r="AE1037" s="984"/>
      <c r="AF1037" s="987"/>
      <c r="AG1037" s="987"/>
      <c r="AH1037" s="987"/>
      <c r="AI1037" s="987"/>
      <c r="AJ1037" s="986"/>
      <c r="AK1037" s="987"/>
      <c r="AL1037" s="987"/>
      <c r="AM1037" s="987"/>
      <c r="AN1037" s="987"/>
      <c r="AO1037" s="987"/>
      <c r="AP1037" s="987"/>
      <c r="AQ1037" s="1015"/>
    </row>
    <row r="1038" spans="1:43" s="3" customFormat="1" x14ac:dyDescent="0.3">
      <c r="A1038" s="29"/>
      <c r="B1038" s="1009"/>
      <c r="C1038" s="1010"/>
      <c r="D1038" s="1011"/>
      <c r="E1038" s="1012"/>
      <c r="F1038" s="992"/>
      <c r="G1038" s="993"/>
      <c r="H1038" s="1013"/>
      <c r="I1038" s="976"/>
      <c r="J1038" s="976"/>
      <c r="L1038" s="990"/>
      <c r="M1038" s="1014"/>
      <c r="N1038" s="987"/>
      <c r="O1038" s="1009"/>
      <c r="P1038" s="1009"/>
      <c r="Q1038" s="1009"/>
      <c r="R1038" s="1009"/>
      <c r="S1038" s="1009"/>
      <c r="T1038" s="1009"/>
      <c r="U1038" s="1009"/>
      <c r="V1038" s="1009"/>
      <c r="W1038" s="1009"/>
      <c r="X1038" s="976"/>
      <c r="Y1038" s="976"/>
      <c r="Z1038" s="976"/>
      <c r="AA1038" s="976"/>
      <c r="AB1038" s="976"/>
      <c r="AC1038" s="987"/>
      <c r="AD1038" s="1003"/>
      <c r="AE1038" s="984"/>
      <c r="AF1038" s="987"/>
      <c r="AG1038" s="987"/>
      <c r="AH1038" s="987"/>
      <c r="AI1038" s="987"/>
      <c r="AJ1038" s="986"/>
      <c r="AK1038" s="987"/>
      <c r="AL1038" s="987"/>
      <c r="AM1038" s="987"/>
      <c r="AN1038" s="987"/>
      <c r="AO1038" s="987"/>
      <c r="AP1038" s="987"/>
      <c r="AQ1038" s="1015"/>
    </row>
    <row r="1039" spans="1:43" s="3" customFormat="1" x14ac:dyDescent="0.3">
      <c r="A1039" s="29"/>
      <c r="B1039" s="1009"/>
      <c r="C1039" s="1010"/>
      <c r="D1039" s="1011"/>
      <c r="E1039" s="1012"/>
      <c r="F1039" s="992"/>
      <c r="G1039" s="993"/>
      <c r="H1039" s="1013"/>
      <c r="I1039" s="976"/>
      <c r="J1039" s="976"/>
      <c r="L1039" s="990"/>
      <c r="M1039" s="1014"/>
      <c r="N1039" s="987"/>
      <c r="O1039" s="1009"/>
      <c r="P1039" s="1009"/>
      <c r="Q1039" s="1009"/>
      <c r="R1039" s="1009"/>
      <c r="S1039" s="1009"/>
      <c r="T1039" s="1009"/>
      <c r="U1039" s="1009"/>
      <c r="V1039" s="1009"/>
      <c r="W1039" s="1009"/>
      <c r="X1039" s="976"/>
      <c r="Y1039" s="976"/>
      <c r="Z1039" s="976"/>
      <c r="AA1039" s="976"/>
      <c r="AB1039" s="976"/>
      <c r="AC1039" s="987"/>
      <c r="AD1039" s="1003"/>
      <c r="AE1039" s="984"/>
      <c r="AF1039" s="987"/>
      <c r="AG1039" s="987"/>
      <c r="AH1039" s="987"/>
      <c r="AI1039" s="987"/>
      <c r="AJ1039" s="986"/>
      <c r="AK1039" s="987"/>
      <c r="AL1039" s="987"/>
      <c r="AM1039" s="987"/>
      <c r="AN1039" s="987"/>
      <c r="AO1039" s="987"/>
      <c r="AP1039" s="987"/>
      <c r="AQ1039" s="1015"/>
    </row>
    <row r="1040" spans="1:43" s="3" customFormat="1" x14ac:dyDescent="0.3">
      <c r="A1040" s="29"/>
      <c r="B1040" s="1009"/>
      <c r="C1040" s="1010"/>
      <c r="D1040" s="1011"/>
      <c r="E1040" s="1012"/>
      <c r="F1040" s="992"/>
      <c r="G1040" s="993"/>
      <c r="H1040" s="1013"/>
      <c r="I1040" s="976"/>
      <c r="J1040" s="976"/>
      <c r="L1040" s="990"/>
      <c r="M1040" s="1014"/>
      <c r="N1040" s="987"/>
      <c r="O1040" s="1009"/>
      <c r="P1040" s="1009"/>
      <c r="Q1040" s="1009"/>
      <c r="R1040" s="1009"/>
      <c r="S1040" s="1009"/>
      <c r="T1040" s="1009"/>
      <c r="U1040" s="1009"/>
      <c r="V1040" s="1009"/>
      <c r="W1040" s="1009"/>
      <c r="X1040" s="976"/>
      <c r="Y1040" s="976"/>
      <c r="Z1040" s="976"/>
      <c r="AA1040" s="976"/>
      <c r="AB1040" s="976"/>
      <c r="AC1040" s="987"/>
      <c r="AD1040" s="1003"/>
      <c r="AE1040" s="984"/>
      <c r="AF1040" s="987"/>
      <c r="AG1040" s="987"/>
      <c r="AH1040" s="987"/>
      <c r="AI1040" s="987"/>
      <c r="AJ1040" s="986"/>
      <c r="AK1040" s="987"/>
      <c r="AL1040" s="987"/>
      <c r="AM1040" s="987"/>
      <c r="AN1040" s="987"/>
      <c r="AO1040" s="987"/>
      <c r="AP1040" s="987"/>
      <c r="AQ1040" s="1015"/>
    </row>
    <row r="1041" spans="1:43" s="3" customFormat="1" x14ac:dyDescent="0.3">
      <c r="A1041" s="29"/>
      <c r="B1041" s="1009"/>
      <c r="C1041" s="1010"/>
      <c r="D1041" s="1011"/>
      <c r="E1041" s="1012"/>
      <c r="F1041" s="992"/>
      <c r="G1041" s="993"/>
      <c r="H1041" s="1013"/>
      <c r="I1041" s="976"/>
      <c r="J1041" s="976"/>
      <c r="L1041" s="990"/>
      <c r="M1041" s="1014"/>
      <c r="N1041" s="987"/>
      <c r="O1041" s="1009"/>
      <c r="P1041" s="1009"/>
      <c r="Q1041" s="1009"/>
      <c r="R1041" s="1009"/>
      <c r="S1041" s="1009"/>
      <c r="T1041" s="1009"/>
      <c r="U1041" s="1009"/>
      <c r="V1041" s="1009"/>
      <c r="W1041" s="1009"/>
      <c r="X1041" s="976"/>
      <c r="Y1041" s="976"/>
      <c r="Z1041" s="976"/>
      <c r="AA1041" s="976"/>
      <c r="AB1041" s="976"/>
      <c r="AC1041" s="987"/>
      <c r="AD1041" s="1003"/>
      <c r="AE1041" s="984"/>
      <c r="AF1041" s="987"/>
      <c r="AG1041" s="987"/>
      <c r="AH1041" s="987"/>
      <c r="AI1041" s="987"/>
      <c r="AJ1041" s="986"/>
      <c r="AK1041" s="987"/>
      <c r="AL1041" s="987"/>
      <c r="AM1041" s="987"/>
      <c r="AN1041" s="987"/>
      <c r="AO1041" s="987"/>
      <c r="AP1041" s="987"/>
      <c r="AQ1041" s="1015"/>
    </row>
    <row r="1042" spans="1:43" s="3" customFormat="1" x14ac:dyDescent="0.3">
      <c r="A1042" s="29"/>
      <c r="B1042" s="1009"/>
      <c r="C1042" s="1010"/>
      <c r="D1042" s="1011"/>
      <c r="E1042" s="1012"/>
      <c r="F1042" s="992"/>
      <c r="G1042" s="993"/>
      <c r="H1042" s="1013"/>
      <c r="I1042" s="976"/>
      <c r="J1042" s="976"/>
      <c r="L1042" s="990"/>
      <c r="M1042" s="1014"/>
      <c r="N1042" s="987"/>
      <c r="O1042" s="1009"/>
      <c r="P1042" s="1009"/>
      <c r="Q1042" s="1009"/>
      <c r="R1042" s="1009"/>
      <c r="S1042" s="1009"/>
      <c r="T1042" s="1009"/>
      <c r="U1042" s="1009"/>
      <c r="V1042" s="1009"/>
      <c r="W1042" s="1009"/>
      <c r="X1042" s="976"/>
      <c r="Y1042" s="976"/>
      <c r="Z1042" s="976"/>
      <c r="AA1042" s="976"/>
      <c r="AB1042" s="976"/>
      <c r="AC1042" s="987"/>
      <c r="AD1042" s="1003"/>
      <c r="AE1042" s="984"/>
      <c r="AF1042" s="987"/>
      <c r="AG1042" s="987"/>
      <c r="AH1042" s="987"/>
      <c r="AI1042" s="987"/>
      <c r="AJ1042" s="986"/>
      <c r="AK1042" s="987"/>
      <c r="AL1042" s="987"/>
      <c r="AM1042" s="987"/>
      <c r="AN1042" s="987"/>
      <c r="AO1042" s="987"/>
      <c r="AP1042" s="987"/>
      <c r="AQ1042" s="1015"/>
    </row>
    <row r="1043" spans="1:43" s="3" customFormat="1" x14ac:dyDescent="0.3">
      <c r="A1043" s="29"/>
      <c r="B1043" s="1009"/>
      <c r="C1043" s="1010"/>
      <c r="D1043" s="1011"/>
      <c r="E1043" s="1012"/>
      <c r="F1043" s="992"/>
      <c r="G1043" s="993"/>
      <c r="H1043" s="1013"/>
      <c r="I1043" s="976"/>
      <c r="J1043" s="976"/>
      <c r="L1043" s="990"/>
      <c r="M1043" s="1014"/>
      <c r="N1043" s="987"/>
      <c r="O1043" s="1009"/>
      <c r="P1043" s="1009"/>
      <c r="Q1043" s="1009"/>
      <c r="R1043" s="1009"/>
      <c r="S1043" s="1009"/>
      <c r="T1043" s="1009"/>
      <c r="U1043" s="1009"/>
      <c r="V1043" s="1009"/>
      <c r="W1043" s="1009"/>
      <c r="X1043" s="976"/>
      <c r="Y1043" s="976"/>
      <c r="Z1043" s="976"/>
      <c r="AA1043" s="976"/>
      <c r="AB1043" s="976"/>
      <c r="AC1043" s="987"/>
      <c r="AD1043" s="1003"/>
      <c r="AE1043" s="984"/>
      <c r="AF1043" s="987"/>
      <c r="AG1043" s="987"/>
      <c r="AH1043" s="987"/>
      <c r="AI1043" s="987"/>
      <c r="AJ1043" s="986"/>
      <c r="AK1043" s="987"/>
      <c r="AL1043" s="987"/>
      <c r="AM1043" s="987"/>
      <c r="AN1043" s="987"/>
      <c r="AO1043" s="987"/>
      <c r="AP1043" s="987"/>
      <c r="AQ1043" s="1015"/>
    </row>
    <row r="1044" spans="1:43" s="3" customFormat="1" x14ac:dyDescent="0.3">
      <c r="A1044" s="29"/>
      <c r="B1044" s="1009"/>
      <c r="C1044" s="1010"/>
      <c r="D1044" s="1011"/>
      <c r="E1044" s="1012"/>
      <c r="F1044" s="992"/>
      <c r="G1044" s="993"/>
      <c r="H1044" s="1013"/>
      <c r="I1044" s="976"/>
      <c r="J1044" s="976"/>
      <c r="L1044" s="990"/>
      <c r="M1044" s="1014"/>
      <c r="N1044" s="987"/>
      <c r="O1044" s="1009"/>
      <c r="P1044" s="1009"/>
      <c r="Q1044" s="1009"/>
      <c r="R1044" s="1009"/>
      <c r="S1044" s="1009"/>
      <c r="T1044" s="1009"/>
      <c r="U1044" s="1009"/>
      <c r="V1044" s="1009"/>
      <c r="W1044" s="1009"/>
      <c r="X1044" s="976"/>
      <c r="Y1044" s="976"/>
      <c r="Z1044" s="976"/>
      <c r="AA1044" s="976"/>
      <c r="AB1044" s="976"/>
      <c r="AC1044" s="987"/>
      <c r="AD1044" s="1003"/>
      <c r="AE1044" s="984"/>
      <c r="AF1044" s="987"/>
      <c r="AG1044" s="987"/>
      <c r="AH1044" s="987"/>
      <c r="AI1044" s="987"/>
      <c r="AJ1044" s="986"/>
      <c r="AK1044" s="987"/>
      <c r="AL1044" s="987"/>
      <c r="AM1044" s="987"/>
      <c r="AN1044" s="987"/>
      <c r="AO1044" s="987"/>
      <c r="AP1044" s="987"/>
      <c r="AQ1044" s="1015"/>
    </row>
    <row r="1045" spans="1:43" s="3" customFormat="1" x14ac:dyDescent="0.3">
      <c r="A1045" s="29"/>
      <c r="B1045" s="1009"/>
      <c r="C1045" s="1010"/>
      <c r="D1045" s="1011"/>
      <c r="E1045" s="1012"/>
      <c r="F1045" s="992"/>
      <c r="G1045" s="993"/>
      <c r="H1045" s="1013"/>
      <c r="I1045" s="976"/>
      <c r="J1045" s="976"/>
      <c r="L1045" s="990"/>
      <c r="M1045" s="1014"/>
      <c r="N1045" s="987"/>
      <c r="O1045" s="1009"/>
      <c r="P1045" s="1009"/>
      <c r="Q1045" s="1009"/>
      <c r="R1045" s="1009"/>
      <c r="S1045" s="1009"/>
      <c r="T1045" s="1009"/>
      <c r="U1045" s="1009"/>
      <c r="V1045" s="1009"/>
      <c r="W1045" s="1009"/>
      <c r="X1045" s="976"/>
      <c r="Y1045" s="976"/>
      <c r="Z1045" s="976"/>
      <c r="AA1045" s="976"/>
      <c r="AB1045" s="976"/>
      <c r="AC1045" s="987"/>
      <c r="AD1045" s="1003"/>
      <c r="AE1045" s="984"/>
      <c r="AF1045" s="987"/>
      <c r="AG1045" s="987"/>
      <c r="AH1045" s="987"/>
      <c r="AI1045" s="987"/>
      <c r="AJ1045" s="986"/>
      <c r="AK1045" s="987"/>
      <c r="AL1045" s="987"/>
      <c r="AM1045" s="987"/>
      <c r="AN1045" s="987"/>
      <c r="AO1045" s="987"/>
      <c r="AP1045" s="987"/>
      <c r="AQ1045" s="1015"/>
    </row>
    <row r="1046" spans="1:43" s="3" customFormat="1" x14ac:dyDescent="0.3">
      <c r="A1046" s="29"/>
      <c r="B1046" s="1009"/>
      <c r="C1046" s="1010"/>
      <c r="D1046" s="1011"/>
      <c r="E1046" s="1012"/>
      <c r="F1046" s="992"/>
      <c r="G1046" s="993"/>
      <c r="H1046" s="1013"/>
      <c r="I1046" s="976"/>
      <c r="J1046" s="976"/>
      <c r="L1046" s="990"/>
      <c r="M1046" s="1014"/>
      <c r="N1046" s="987"/>
      <c r="O1046" s="1009"/>
      <c r="P1046" s="1009"/>
      <c r="Q1046" s="1009"/>
      <c r="R1046" s="1009"/>
      <c r="S1046" s="1009"/>
      <c r="T1046" s="1009"/>
      <c r="U1046" s="1009"/>
      <c r="V1046" s="1009"/>
      <c r="W1046" s="1009"/>
      <c r="X1046" s="976"/>
      <c r="Y1046" s="976"/>
      <c r="Z1046" s="976"/>
      <c r="AA1046" s="976"/>
      <c r="AB1046" s="976"/>
      <c r="AC1046" s="987"/>
      <c r="AD1046" s="1003"/>
      <c r="AE1046" s="984"/>
      <c r="AF1046" s="987"/>
      <c r="AG1046" s="987"/>
      <c r="AH1046" s="987"/>
      <c r="AI1046" s="987"/>
      <c r="AJ1046" s="986"/>
      <c r="AK1046" s="987"/>
      <c r="AL1046" s="987"/>
      <c r="AM1046" s="987"/>
      <c r="AN1046" s="987"/>
      <c r="AO1046" s="987"/>
      <c r="AP1046" s="987"/>
      <c r="AQ1046" s="1015"/>
    </row>
    <row r="1047" spans="1:43" s="3" customFormat="1" x14ac:dyDescent="0.3">
      <c r="A1047" s="29"/>
      <c r="B1047" s="1009"/>
      <c r="C1047" s="1010"/>
      <c r="D1047" s="1011"/>
      <c r="E1047" s="1012"/>
      <c r="F1047" s="992"/>
      <c r="G1047" s="993"/>
      <c r="H1047" s="1013"/>
      <c r="I1047" s="976"/>
      <c r="J1047" s="976"/>
      <c r="L1047" s="990"/>
      <c r="M1047" s="1014"/>
      <c r="N1047" s="987"/>
      <c r="O1047" s="1009"/>
      <c r="P1047" s="1009"/>
      <c r="Q1047" s="1009"/>
      <c r="R1047" s="1009"/>
      <c r="S1047" s="1009"/>
      <c r="T1047" s="1009"/>
      <c r="U1047" s="1009"/>
      <c r="V1047" s="1009"/>
      <c r="W1047" s="1009"/>
      <c r="X1047" s="976"/>
      <c r="Y1047" s="976"/>
      <c r="Z1047" s="976"/>
      <c r="AA1047" s="976"/>
      <c r="AB1047" s="976"/>
      <c r="AC1047" s="987"/>
      <c r="AD1047" s="1003"/>
      <c r="AE1047" s="984"/>
      <c r="AF1047" s="987"/>
      <c r="AG1047" s="987"/>
      <c r="AH1047" s="987"/>
      <c r="AI1047" s="987"/>
      <c r="AJ1047" s="986"/>
      <c r="AK1047" s="987"/>
      <c r="AL1047" s="987"/>
      <c r="AM1047" s="987"/>
      <c r="AN1047" s="987"/>
      <c r="AO1047" s="987"/>
      <c r="AP1047" s="987"/>
      <c r="AQ1047" s="1015"/>
    </row>
    <row r="1048" spans="1:43" s="3" customFormat="1" x14ac:dyDescent="0.3">
      <c r="A1048" s="29"/>
      <c r="B1048" s="1009"/>
      <c r="C1048" s="1010"/>
      <c r="D1048" s="1011"/>
      <c r="E1048" s="1012"/>
      <c r="F1048" s="992"/>
      <c r="G1048" s="993"/>
      <c r="H1048" s="1013"/>
      <c r="I1048" s="976"/>
      <c r="J1048" s="976"/>
      <c r="L1048" s="990"/>
      <c r="M1048" s="1014"/>
      <c r="N1048" s="987"/>
      <c r="O1048" s="1009"/>
      <c r="P1048" s="1009"/>
      <c r="Q1048" s="1009"/>
      <c r="R1048" s="1009"/>
      <c r="S1048" s="1009"/>
      <c r="T1048" s="1009"/>
      <c r="U1048" s="1009"/>
      <c r="V1048" s="1009"/>
      <c r="W1048" s="1009"/>
      <c r="X1048" s="976"/>
      <c r="Y1048" s="976"/>
      <c r="Z1048" s="976"/>
      <c r="AA1048" s="976"/>
      <c r="AB1048" s="976"/>
      <c r="AC1048" s="987"/>
      <c r="AD1048" s="1003"/>
      <c r="AE1048" s="984"/>
      <c r="AF1048" s="987"/>
      <c r="AG1048" s="987"/>
      <c r="AH1048" s="987"/>
      <c r="AI1048" s="987"/>
      <c r="AJ1048" s="986"/>
      <c r="AK1048" s="987"/>
      <c r="AL1048" s="987"/>
      <c r="AM1048" s="987"/>
      <c r="AN1048" s="987"/>
      <c r="AO1048" s="987"/>
      <c r="AP1048" s="987"/>
      <c r="AQ1048" s="1015"/>
    </row>
    <row r="1049" spans="1:43" s="3" customFormat="1" x14ac:dyDescent="0.3">
      <c r="A1049" s="29"/>
      <c r="B1049" s="1009"/>
      <c r="C1049" s="1010"/>
      <c r="D1049" s="1011"/>
      <c r="E1049" s="1012"/>
      <c r="F1049" s="992"/>
      <c r="G1049" s="993"/>
      <c r="H1049" s="1013"/>
      <c r="I1049" s="976"/>
      <c r="J1049" s="976"/>
      <c r="L1049" s="990"/>
      <c r="M1049" s="1014"/>
      <c r="N1049" s="987"/>
      <c r="O1049" s="1009"/>
      <c r="P1049" s="1009"/>
      <c r="Q1049" s="1009"/>
      <c r="R1049" s="1009"/>
      <c r="S1049" s="1009"/>
      <c r="T1049" s="1009"/>
      <c r="U1049" s="1009"/>
      <c r="V1049" s="1009"/>
      <c r="W1049" s="1009"/>
      <c r="X1049" s="976"/>
      <c r="Y1049" s="976"/>
      <c r="Z1049" s="976"/>
      <c r="AA1049" s="976"/>
      <c r="AB1049" s="976"/>
      <c r="AC1049" s="987"/>
      <c r="AD1049" s="1003"/>
      <c r="AE1049" s="984"/>
      <c r="AF1049" s="987"/>
      <c r="AG1049" s="987"/>
      <c r="AH1049" s="987"/>
      <c r="AI1049" s="987"/>
      <c r="AJ1049" s="986"/>
      <c r="AK1049" s="987"/>
      <c r="AL1049" s="987"/>
      <c r="AM1049" s="987"/>
      <c r="AN1049" s="987"/>
      <c r="AO1049" s="987"/>
      <c r="AP1049" s="987"/>
      <c r="AQ1049" s="1015"/>
    </row>
    <row r="1050" spans="1:43" s="3" customFormat="1" x14ac:dyDescent="0.3">
      <c r="A1050" s="29"/>
      <c r="B1050" s="1009"/>
      <c r="C1050" s="1010"/>
      <c r="D1050" s="1011"/>
      <c r="E1050" s="1012"/>
      <c r="F1050" s="992"/>
      <c r="G1050" s="993"/>
      <c r="H1050" s="1013"/>
      <c r="I1050" s="976"/>
      <c r="J1050" s="976"/>
      <c r="L1050" s="990"/>
      <c r="M1050" s="1014"/>
      <c r="N1050" s="987"/>
      <c r="O1050" s="1009"/>
      <c r="P1050" s="1009"/>
      <c r="Q1050" s="1009"/>
      <c r="R1050" s="1009"/>
      <c r="S1050" s="1009"/>
      <c r="T1050" s="1009"/>
      <c r="U1050" s="1009"/>
      <c r="V1050" s="1009"/>
      <c r="W1050" s="1009"/>
      <c r="X1050" s="976"/>
      <c r="Y1050" s="976"/>
      <c r="Z1050" s="976"/>
      <c r="AA1050" s="976"/>
      <c r="AB1050" s="976"/>
      <c r="AC1050" s="987"/>
      <c r="AD1050" s="1003"/>
      <c r="AE1050" s="984"/>
      <c r="AF1050" s="987"/>
      <c r="AG1050" s="987"/>
      <c r="AH1050" s="987"/>
      <c r="AI1050" s="987"/>
      <c r="AJ1050" s="986"/>
      <c r="AK1050" s="987"/>
      <c r="AL1050" s="987"/>
      <c r="AM1050" s="987"/>
      <c r="AN1050" s="987"/>
      <c r="AO1050" s="987"/>
      <c r="AP1050" s="987"/>
      <c r="AQ1050" s="1015"/>
    </row>
    <row r="1051" spans="1:43" s="3" customFormat="1" x14ac:dyDescent="0.3">
      <c r="A1051" s="29"/>
      <c r="B1051" s="1009"/>
      <c r="C1051" s="1010"/>
      <c r="D1051" s="1011"/>
      <c r="E1051" s="1012"/>
      <c r="F1051" s="992"/>
      <c r="G1051" s="993"/>
      <c r="H1051" s="1013"/>
      <c r="I1051" s="976"/>
      <c r="J1051" s="976"/>
      <c r="L1051" s="990"/>
      <c r="M1051" s="1014"/>
      <c r="N1051" s="987"/>
      <c r="O1051" s="1009"/>
      <c r="P1051" s="1009"/>
      <c r="Q1051" s="1009"/>
      <c r="R1051" s="1009"/>
      <c r="S1051" s="1009"/>
      <c r="T1051" s="1009"/>
      <c r="U1051" s="1009"/>
      <c r="V1051" s="1009"/>
      <c r="W1051" s="1009"/>
      <c r="X1051" s="976"/>
      <c r="Y1051" s="976"/>
      <c r="Z1051" s="976"/>
      <c r="AA1051" s="976"/>
      <c r="AB1051" s="976"/>
      <c r="AC1051" s="987"/>
      <c r="AD1051" s="1003"/>
      <c r="AE1051" s="984"/>
      <c r="AF1051" s="987"/>
      <c r="AG1051" s="987"/>
      <c r="AH1051" s="987"/>
      <c r="AI1051" s="987"/>
      <c r="AJ1051" s="986"/>
      <c r="AK1051" s="987"/>
      <c r="AL1051" s="987"/>
      <c r="AM1051" s="987"/>
      <c r="AN1051" s="987"/>
      <c r="AO1051" s="987"/>
      <c r="AP1051" s="987"/>
      <c r="AQ1051" s="1015"/>
    </row>
    <row r="1052" spans="1:43" s="3" customFormat="1" x14ac:dyDescent="0.3">
      <c r="A1052" s="29"/>
      <c r="B1052" s="1009"/>
      <c r="C1052" s="1010"/>
      <c r="D1052" s="1011"/>
      <c r="E1052" s="1012"/>
      <c r="F1052" s="992"/>
      <c r="G1052" s="993"/>
      <c r="H1052" s="1013"/>
      <c r="I1052" s="976"/>
      <c r="J1052" s="976"/>
      <c r="L1052" s="990"/>
      <c r="M1052" s="1014"/>
      <c r="N1052" s="987"/>
      <c r="O1052" s="1009"/>
      <c r="P1052" s="1009"/>
      <c r="Q1052" s="1009"/>
      <c r="R1052" s="1009"/>
      <c r="S1052" s="1009"/>
      <c r="T1052" s="1009"/>
      <c r="U1052" s="1009"/>
      <c r="V1052" s="1009"/>
      <c r="W1052" s="1009"/>
      <c r="X1052" s="976"/>
      <c r="Y1052" s="976"/>
      <c r="Z1052" s="976"/>
      <c r="AA1052" s="976"/>
      <c r="AB1052" s="976"/>
      <c r="AC1052" s="987"/>
      <c r="AD1052" s="1003"/>
      <c r="AE1052" s="984"/>
      <c r="AF1052" s="987"/>
      <c r="AG1052" s="987"/>
      <c r="AH1052" s="987"/>
      <c r="AI1052" s="987"/>
      <c r="AJ1052" s="986"/>
      <c r="AK1052" s="987"/>
      <c r="AL1052" s="987"/>
      <c r="AM1052" s="987"/>
      <c r="AN1052" s="987"/>
      <c r="AO1052" s="987"/>
      <c r="AP1052" s="987"/>
      <c r="AQ1052" s="1015"/>
    </row>
    <row r="1053" spans="1:43" s="3" customFormat="1" x14ac:dyDescent="0.3">
      <c r="A1053" s="29"/>
      <c r="B1053" s="1009"/>
      <c r="C1053" s="1010"/>
      <c r="D1053" s="1011"/>
      <c r="E1053" s="1012"/>
      <c r="F1053" s="992"/>
      <c r="G1053" s="993"/>
      <c r="H1053" s="1013"/>
      <c r="I1053" s="976"/>
      <c r="J1053" s="976"/>
      <c r="L1053" s="990"/>
      <c r="M1053" s="1014"/>
      <c r="N1053" s="987"/>
      <c r="O1053" s="1009"/>
      <c r="P1053" s="1009"/>
      <c r="Q1053" s="1009"/>
      <c r="R1053" s="1009"/>
      <c r="S1053" s="1009"/>
      <c r="T1053" s="1009"/>
      <c r="U1053" s="1009"/>
      <c r="V1053" s="1009"/>
      <c r="W1053" s="1009"/>
      <c r="X1053" s="976"/>
      <c r="Y1053" s="976"/>
      <c r="Z1053" s="976"/>
      <c r="AA1053" s="976"/>
      <c r="AB1053" s="976"/>
      <c r="AC1053" s="987"/>
      <c r="AD1053" s="1003"/>
      <c r="AE1053" s="984"/>
      <c r="AF1053" s="987"/>
      <c r="AG1053" s="987"/>
      <c r="AH1053" s="987"/>
      <c r="AI1053" s="987"/>
      <c r="AJ1053" s="986"/>
      <c r="AK1053" s="987"/>
      <c r="AL1053" s="987"/>
      <c r="AM1053" s="987"/>
      <c r="AN1053" s="987"/>
      <c r="AO1053" s="987"/>
      <c r="AP1053" s="987"/>
      <c r="AQ1053" s="1015"/>
    </row>
    <row r="1054" spans="1:43" s="3" customFormat="1" x14ac:dyDescent="0.3">
      <c r="A1054" s="29"/>
      <c r="B1054" s="1009"/>
      <c r="C1054" s="1010"/>
      <c r="D1054" s="1011"/>
      <c r="E1054" s="1012"/>
      <c r="F1054" s="992"/>
      <c r="G1054" s="993"/>
      <c r="H1054" s="1013"/>
      <c r="I1054" s="976"/>
      <c r="J1054" s="976"/>
      <c r="L1054" s="990"/>
      <c r="M1054" s="1014"/>
      <c r="N1054" s="987"/>
      <c r="O1054" s="1009"/>
      <c r="P1054" s="1009"/>
      <c r="Q1054" s="1009"/>
      <c r="R1054" s="1009"/>
      <c r="S1054" s="1009"/>
      <c r="T1054" s="1009"/>
      <c r="U1054" s="1009"/>
      <c r="V1054" s="1009"/>
      <c r="W1054" s="1009"/>
      <c r="X1054" s="976"/>
      <c r="Y1054" s="976"/>
      <c r="Z1054" s="976"/>
      <c r="AA1054" s="976"/>
      <c r="AB1054" s="976"/>
      <c r="AC1054" s="987"/>
      <c r="AD1054" s="1003"/>
      <c r="AE1054" s="984"/>
      <c r="AF1054" s="987"/>
      <c r="AG1054" s="987"/>
      <c r="AH1054" s="987"/>
      <c r="AI1054" s="987"/>
      <c r="AJ1054" s="986"/>
      <c r="AK1054" s="987"/>
      <c r="AL1054" s="987"/>
      <c r="AM1054" s="987"/>
      <c r="AN1054" s="987"/>
      <c r="AO1054" s="987"/>
      <c r="AP1054" s="987"/>
      <c r="AQ1054" s="1015"/>
    </row>
    <row r="1055" spans="1:43" s="3" customFormat="1" x14ac:dyDescent="0.3">
      <c r="A1055" s="29"/>
      <c r="B1055" s="1009"/>
      <c r="C1055" s="1010"/>
      <c r="D1055" s="1011"/>
      <c r="E1055" s="1012"/>
      <c r="F1055" s="992"/>
      <c r="G1055" s="993"/>
      <c r="H1055" s="1013"/>
      <c r="I1055" s="976"/>
      <c r="J1055" s="976"/>
      <c r="L1055" s="990"/>
      <c r="M1055" s="1014"/>
      <c r="N1055" s="987"/>
      <c r="O1055" s="1009"/>
      <c r="P1055" s="1009"/>
      <c r="Q1055" s="1009"/>
      <c r="R1055" s="1009"/>
      <c r="S1055" s="1009"/>
      <c r="T1055" s="1009"/>
      <c r="U1055" s="1009"/>
      <c r="V1055" s="1009"/>
      <c r="W1055" s="1009"/>
      <c r="X1055" s="976"/>
      <c r="Y1055" s="976"/>
      <c r="Z1055" s="976"/>
      <c r="AA1055" s="976"/>
      <c r="AB1055" s="976"/>
      <c r="AC1055" s="987"/>
      <c r="AD1055" s="1003"/>
      <c r="AE1055" s="984"/>
      <c r="AF1055" s="987"/>
      <c r="AG1055" s="987"/>
      <c r="AH1055" s="987"/>
      <c r="AI1055" s="987"/>
      <c r="AJ1055" s="986"/>
      <c r="AK1055" s="987"/>
      <c r="AL1055" s="987"/>
      <c r="AM1055" s="987"/>
      <c r="AN1055" s="987"/>
      <c r="AO1055" s="987"/>
      <c r="AP1055" s="987"/>
      <c r="AQ1055" s="1015"/>
    </row>
    <row r="1056" spans="1:43" s="3" customFormat="1" x14ac:dyDescent="0.3">
      <c r="A1056" s="29"/>
      <c r="B1056" s="1009"/>
      <c r="C1056" s="1010"/>
      <c r="D1056" s="1011"/>
      <c r="E1056" s="1012"/>
      <c r="F1056" s="992"/>
      <c r="G1056" s="993"/>
      <c r="H1056" s="1013"/>
      <c r="I1056" s="976"/>
      <c r="J1056" s="976"/>
      <c r="L1056" s="990"/>
      <c r="M1056" s="1014"/>
      <c r="N1056" s="987"/>
      <c r="O1056" s="1009"/>
      <c r="P1056" s="1009"/>
      <c r="Q1056" s="1009"/>
      <c r="R1056" s="1009"/>
      <c r="S1056" s="1009"/>
      <c r="T1056" s="1009"/>
      <c r="U1056" s="1009"/>
      <c r="V1056" s="1009"/>
      <c r="W1056" s="1009"/>
      <c r="X1056" s="976"/>
      <c r="Y1056" s="976"/>
      <c r="Z1056" s="976"/>
      <c r="AA1056" s="976"/>
      <c r="AB1056" s="976"/>
      <c r="AC1056" s="987"/>
      <c r="AD1056" s="1003"/>
      <c r="AE1056" s="984"/>
      <c r="AF1056" s="987"/>
      <c r="AG1056" s="987"/>
      <c r="AH1056" s="987"/>
      <c r="AI1056" s="987"/>
      <c r="AJ1056" s="986"/>
      <c r="AK1056" s="987"/>
      <c r="AL1056" s="987"/>
      <c r="AM1056" s="987"/>
      <c r="AN1056" s="987"/>
      <c r="AO1056" s="987"/>
      <c r="AP1056" s="987"/>
      <c r="AQ1056" s="1015"/>
    </row>
    <row r="1057" spans="1:43" s="3" customFormat="1" x14ac:dyDescent="0.3">
      <c r="A1057" s="29"/>
      <c r="B1057" s="1009"/>
      <c r="C1057" s="1010"/>
      <c r="D1057" s="1011"/>
      <c r="E1057" s="1012"/>
      <c r="F1057" s="992"/>
      <c r="G1057" s="993"/>
      <c r="H1057" s="1013"/>
      <c r="I1057" s="976"/>
      <c r="J1057" s="976"/>
      <c r="L1057" s="990"/>
      <c r="M1057" s="1014"/>
      <c r="N1057" s="987"/>
      <c r="O1057" s="1009"/>
      <c r="P1057" s="1009"/>
      <c r="Q1057" s="1009"/>
      <c r="R1057" s="1009"/>
      <c r="S1057" s="1009"/>
      <c r="T1057" s="1009"/>
      <c r="U1057" s="1009"/>
      <c r="V1057" s="1009"/>
      <c r="W1057" s="1009"/>
      <c r="X1057" s="976"/>
      <c r="Y1057" s="976"/>
      <c r="Z1057" s="976"/>
      <c r="AA1057" s="976"/>
      <c r="AB1057" s="976"/>
      <c r="AC1057" s="987"/>
      <c r="AD1057" s="1003"/>
      <c r="AE1057" s="984"/>
      <c r="AF1057" s="987"/>
      <c r="AG1057" s="987"/>
      <c r="AH1057" s="987"/>
      <c r="AI1057" s="987"/>
      <c r="AJ1057" s="986"/>
      <c r="AK1057" s="987"/>
      <c r="AL1057" s="987"/>
      <c r="AM1057" s="987"/>
      <c r="AN1057" s="987"/>
      <c r="AO1057" s="987"/>
      <c r="AP1057" s="987"/>
      <c r="AQ1057" s="1015"/>
    </row>
    <row r="1058" spans="1:43" s="3" customFormat="1" x14ac:dyDescent="0.3">
      <c r="A1058" s="29"/>
      <c r="B1058" s="1009"/>
      <c r="C1058" s="1010"/>
      <c r="D1058" s="1011"/>
      <c r="E1058" s="1012"/>
      <c r="F1058" s="992"/>
      <c r="G1058" s="993"/>
      <c r="H1058" s="1013"/>
      <c r="I1058" s="976"/>
      <c r="J1058" s="976"/>
      <c r="L1058" s="990"/>
      <c r="M1058" s="1014"/>
      <c r="N1058" s="987"/>
      <c r="O1058" s="1009"/>
      <c r="P1058" s="1009"/>
      <c r="Q1058" s="1009"/>
      <c r="R1058" s="1009"/>
      <c r="S1058" s="1009"/>
      <c r="T1058" s="1009"/>
      <c r="U1058" s="1009"/>
      <c r="V1058" s="1009"/>
      <c r="W1058" s="1009"/>
      <c r="X1058" s="976"/>
      <c r="Y1058" s="976"/>
      <c r="Z1058" s="976"/>
      <c r="AA1058" s="976"/>
      <c r="AB1058" s="976"/>
      <c r="AC1058" s="987"/>
      <c r="AD1058" s="1003"/>
      <c r="AE1058" s="984"/>
      <c r="AF1058" s="987"/>
      <c r="AG1058" s="987"/>
      <c r="AH1058" s="987"/>
      <c r="AI1058" s="987"/>
      <c r="AJ1058" s="986"/>
      <c r="AK1058" s="987"/>
      <c r="AL1058" s="987"/>
      <c r="AM1058" s="987"/>
      <c r="AN1058" s="987"/>
      <c r="AO1058" s="987"/>
      <c r="AP1058" s="987"/>
      <c r="AQ1058" s="1015"/>
    </row>
    <row r="1059" spans="1:43" s="3" customFormat="1" x14ac:dyDescent="0.3">
      <c r="A1059" s="29"/>
      <c r="B1059" s="1009"/>
      <c r="C1059" s="1010"/>
      <c r="D1059" s="1011"/>
      <c r="E1059" s="1012"/>
      <c r="F1059" s="992"/>
      <c r="G1059" s="993"/>
      <c r="H1059" s="1013"/>
      <c r="I1059" s="976"/>
      <c r="J1059" s="976"/>
      <c r="L1059" s="990"/>
      <c r="M1059" s="1014"/>
      <c r="N1059" s="987"/>
      <c r="O1059" s="1009"/>
      <c r="P1059" s="1009"/>
      <c r="Q1059" s="1009"/>
      <c r="R1059" s="1009"/>
      <c r="S1059" s="1009"/>
      <c r="T1059" s="1009"/>
      <c r="U1059" s="1009"/>
      <c r="V1059" s="1009"/>
      <c r="W1059" s="1009"/>
      <c r="X1059" s="976"/>
      <c r="Y1059" s="976"/>
      <c r="Z1059" s="976"/>
      <c r="AA1059" s="976"/>
      <c r="AB1059" s="976"/>
      <c r="AC1059" s="987"/>
      <c r="AD1059" s="1003"/>
      <c r="AE1059" s="984"/>
      <c r="AF1059" s="987"/>
      <c r="AG1059" s="987"/>
      <c r="AH1059" s="987"/>
      <c r="AI1059" s="987"/>
      <c r="AJ1059" s="986"/>
      <c r="AK1059" s="987"/>
      <c r="AL1059" s="987"/>
      <c r="AM1059" s="987"/>
      <c r="AN1059" s="987"/>
      <c r="AO1059" s="987"/>
      <c r="AP1059" s="987"/>
      <c r="AQ1059" s="1015"/>
    </row>
    <row r="1060" spans="1:43" s="3" customFormat="1" x14ac:dyDescent="0.3">
      <c r="A1060" s="29"/>
      <c r="B1060" s="1009"/>
      <c r="C1060" s="1010"/>
      <c r="D1060" s="1011"/>
      <c r="E1060" s="1012"/>
      <c r="F1060" s="992"/>
      <c r="G1060" s="993"/>
      <c r="H1060" s="1013"/>
      <c r="I1060" s="976"/>
      <c r="J1060" s="976"/>
      <c r="L1060" s="990"/>
      <c r="M1060" s="1014"/>
      <c r="N1060" s="987"/>
      <c r="O1060" s="1009"/>
      <c r="P1060" s="1009"/>
      <c r="Q1060" s="1009"/>
      <c r="R1060" s="1009"/>
      <c r="S1060" s="1009"/>
      <c r="T1060" s="1009"/>
      <c r="U1060" s="1009"/>
      <c r="V1060" s="1009"/>
      <c r="W1060" s="1009"/>
      <c r="X1060" s="976"/>
      <c r="Y1060" s="976"/>
      <c r="Z1060" s="976"/>
      <c r="AA1060" s="976"/>
      <c r="AB1060" s="976"/>
      <c r="AC1060" s="987"/>
      <c r="AD1060" s="1003"/>
      <c r="AE1060" s="984"/>
      <c r="AF1060" s="987"/>
      <c r="AG1060" s="987"/>
      <c r="AH1060" s="987"/>
      <c r="AI1060" s="987"/>
      <c r="AJ1060" s="986"/>
      <c r="AK1060" s="987"/>
      <c r="AL1060" s="987"/>
      <c r="AM1060" s="987"/>
      <c r="AN1060" s="987"/>
      <c r="AO1060" s="987"/>
      <c r="AP1060" s="987"/>
      <c r="AQ1060" s="1015"/>
    </row>
    <row r="1061" spans="1:43" s="3" customFormat="1" x14ac:dyDescent="0.3">
      <c r="A1061" s="29"/>
      <c r="B1061" s="1009"/>
      <c r="C1061" s="1010"/>
      <c r="D1061" s="1011"/>
      <c r="E1061" s="1012"/>
      <c r="F1061" s="992"/>
      <c r="G1061" s="993"/>
      <c r="H1061" s="1013"/>
      <c r="I1061" s="976"/>
      <c r="J1061" s="976"/>
      <c r="L1061" s="990"/>
      <c r="M1061" s="1014"/>
      <c r="N1061" s="987"/>
      <c r="O1061" s="1009"/>
      <c r="P1061" s="1009"/>
      <c r="Q1061" s="1009"/>
      <c r="R1061" s="1009"/>
      <c r="S1061" s="1009"/>
      <c r="T1061" s="1009"/>
      <c r="U1061" s="1009"/>
      <c r="V1061" s="1009"/>
      <c r="W1061" s="1009"/>
      <c r="X1061" s="976"/>
      <c r="Y1061" s="976"/>
      <c r="Z1061" s="976"/>
      <c r="AA1061" s="976"/>
      <c r="AB1061" s="976"/>
      <c r="AC1061" s="987"/>
      <c r="AD1061" s="1003"/>
      <c r="AE1061" s="984"/>
      <c r="AF1061" s="987"/>
      <c r="AG1061" s="987"/>
      <c r="AH1061" s="987"/>
      <c r="AI1061" s="987"/>
      <c r="AJ1061" s="986"/>
      <c r="AK1061" s="987"/>
      <c r="AL1061" s="987"/>
      <c r="AM1061" s="987"/>
      <c r="AN1061" s="987"/>
      <c r="AO1061" s="987"/>
      <c r="AP1061" s="987"/>
      <c r="AQ1061" s="1015"/>
    </row>
    <row r="1062" spans="1:43" s="3" customFormat="1" x14ac:dyDescent="0.3">
      <c r="A1062" s="29"/>
      <c r="B1062" s="1009"/>
      <c r="C1062" s="1010"/>
      <c r="D1062" s="1011"/>
      <c r="E1062" s="1012"/>
      <c r="F1062" s="992"/>
      <c r="G1062" s="993"/>
      <c r="H1062" s="1013"/>
      <c r="I1062" s="976"/>
      <c r="J1062" s="976"/>
      <c r="L1062" s="990"/>
      <c r="M1062" s="1014"/>
      <c r="N1062" s="987"/>
      <c r="O1062" s="1009"/>
      <c r="P1062" s="1009"/>
      <c r="Q1062" s="1009"/>
      <c r="R1062" s="1009"/>
      <c r="S1062" s="1009"/>
      <c r="T1062" s="1009"/>
      <c r="U1062" s="1009"/>
      <c r="V1062" s="1009"/>
      <c r="W1062" s="1009"/>
      <c r="X1062" s="976"/>
      <c r="Y1062" s="976"/>
      <c r="Z1062" s="976"/>
      <c r="AA1062" s="976"/>
      <c r="AB1062" s="976"/>
      <c r="AC1062" s="987"/>
      <c r="AD1062" s="1003"/>
      <c r="AE1062" s="984"/>
      <c r="AF1062" s="987"/>
      <c r="AG1062" s="987"/>
      <c r="AH1062" s="987"/>
      <c r="AI1062" s="987"/>
      <c r="AJ1062" s="986"/>
      <c r="AK1062" s="987"/>
      <c r="AL1062" s="987"/>
      <c r="AM1062" s="987"/>
      <c r="AN1062" s="987"/>
      <c r="AO1062" s="987"/>
      <c r="AP1062" s="987"/>
      <c r="AQ1062" s="1015"/>
    </row>
    <row r="1063" spans="1:43" s="3" customFormat="1" x14ac:dyDescent="0.3">
      <c r="A1063" s="29"/>
      <c r="B1063" s="1009"/>
      <c r="C1063" s="1010"/>
      <c r="D1063" s="1011"/>
      <c r="E1063" s="1012"/>
      <c r="F1063" s="992"/>
      <c r="G1063" s="993"/>
      <c r="H1063" s="1013"/>
      <c r="I1063" s="976"/>
      <c r="J1063" s="976"/>
      <c r="L1063" s="990"/>
      <c r="M1063" s="1014"/>
      <c r="N1063" s="987"/>
      <c r="O1063" s="1009"/>
      <c r="P1063" s="1009"/>
      <c r="Q1063" s="1009"/>
      <c r="R1063" s="1009"/>
      <c r="S1063" s="1009"/>
      <c r="T1063" s="1009"/>
      <c r="U1063" s="1009"/>
      <c r="V1063" s="1009"/>
      <c r="W1063" s="1009"/>
      <c r="X1063" s="976"/>
      <c r="Y1063" s="976"/>
      <c r="Z1063" s="976"/>
      <c r="AA1063" s="976"/>
      <c r="AB1063" s="976"/>
      <c r="AC1063" s="987"/>
      <c r="AD1063" s="1003"/>
      <c r="AE1063" s="984"/>
      <c r="AF1063" s="987"/>
      <c r="AG1063" s="987"/>
      <c r="AH1063" s="987"/>
      <c r="AI1063" s="987"/>
      <c r="AJ1063" s="986"/>
      <c r="AK1063" s="987"/>
      <c r="AL1063" s="987"/>
      <c r="AM1063" s="987"/>
      <c r="AN1063" s="987"/>
      <c r="AO1063" s="987"/>
      <c r="AP1063" s="987"/>
      <c r="AQ1063" s="1015"/>
    </row>
    <row r="1064" spans="1:43" s="3" customFormat="1" x14ac:dyDescent="0.3">
      <c r="A1064" s="29"/>
      <c r="B1064" s="1009"/>
      <c r="C1064" s="1010"/>
      <c r="D1064" s="1011"/>
      <c r="E1064" s="1012"/>
      <c r="F1064" s="992"/>
      <c r="G1064" s="993"/>
      <c r="H1064" s="1013"/>
      <c r="I1064" s="976"/>
      <c r="J1064" s="976"/>
      <c r="L1064" s="990"/>
      <c r="M1064" s="1014"/>
      <c r="N1064" s="987"/>
      <c r="O1064" s="1009"/>
      <c r="P1064" s="1009"/>
      <c r="Q1064" s="1009"/>
      <c r="R1064" s="1009"/>
      <c r="S1064" s="1009"/>
      <c r="T1064" s="1009"/>
      <c r="U1064" s="1009"/>
      <c r="V1064" s="1009"/>
      <c r="W1064" s="1009"/>
      <c r="X1064" s="976"/>
      <c r="Y1064" s="976"/>
      <c r="Z1064" s="976"/>
      <c r="AA1064" s="976"/>
      <c r="AB1064" s="976"/>
      <c r="AC1064" s="987"/>
      <c r="AD1064" s="1003"/>
      <c r="AE1064" s="984"/>
      <c r="AF1064" s="987"/>
      <c r="AG1064" s="987"/>
      <c r="AH1064" s="987"/>
      <c r="AI1064" s="987"/>
      <c r="AJ1064" s="986"/>
      <c r="AK1064" s="987"/>
      <c r="AL1064" s="987"/>
      <c r="AM1064" s="987"/>
      <c r="AN1064" s="987"/>
      <c r="AO1064" s="987"/>
      <c r="AP1064" s="987"/>
      <c r="AQ1064" s="1015"/>
    </row>
    <row r="1065" spans="1:43" s="3" customFormat="1" x14ac:dyDescent="0.3">
      <c r="A1065" s="29"/>
      <c r="B1065" s="1009"/>
      <c r="C1065" s="1010"/>
      <c r="D1065" s="1011"/>
      <c r="E1065" s="1012"/>
      <c r="F1065" s="992"/>
      <c r="G1065" s="993"/>
      <c r="H1065" s="1013"/>
      <c r="I1065" s="976"/>
      <c r="J1065" s="976"/>
      <c r="L1065" s="990"/>
      <c r="M1065" s="1014"/>
      <c r="N1065" s="987"/>
      <c r="O1065" s="1009"/>
      <c r="P1065" s="1009"/>
      <c r="Q1065" s="1009"/>
      <c r="R1065" s="1009"/>
      <c r="S1065" s="1009"/>
      <c r="T1065" s="1009"/>
      <c r="U1065" s="1009"/>
      <c r="V1065" s="1009"/>
      <c r="W1065" s="1009"/>
      <c r="X1065" s="976"/>
      <c r="Y1065" s="976"/>
      <c r="Z1065" s="976"/>
      <c r="AA1065" s="976"/>
      <c r="AB1065" s="976"/>
      <c r="AC1065" s="987"/>
      <c r="AD1065" s="1003"/>
      <c r="AE1065" s="984"/>
      <c r="AF1065" s="987"/>
      <c r="AG1065" s="987"/>
      <c r="AH1065" s="987"/>
      <c r="AI1065" s="987"/>
      <c r="AJ1065" s="986"/>
      <c r="AK1065" s="987"/>
      <c r="AL1065" s="987"/>
      <c r="AM1065" s="987"/>
      <c r="AN1065" s="987"/>
      <c r="AO1065" s="987"/>
      <c r="AP1065" s="987"/>
      <c r="AQ1065" s="1015"/>
    </row>
    <row r="1066" spans="1:43" s="3" customFormat="1" x14ac:dyDescent="0.3">
      <c r="A1066" s="29"/>
      <c r="B1066" s="1009"/>
      <c r="C1066" s="1010"/>
      <c r="D1066" s="1011"/>
      <c r="E1066" s="1012"/>
      <c r="F1066" s="992"/>
      <c r="G1066" s="993"/>
      <c r="H1066" s="1013"/>
      <c r="I1066" s="976"/>
      <c r="J1066" s="976"/>
      <c r="L1066" s="990"/>
      <c r="M1066" s="1014"/>
      <c r="N1066" s="987"/>
      <c r="O1066" s="1009"/>
      <c r="P1066" s="1009"/>
      <c r="Q1066" s="1009"/>
      <c r="R1066" s="1009"/>
      <c r="S1066" s="1009"/>
      <c r="T1066" s="1009"/>
      <c r="U1066" s="1009"/>
      <c r="V1066" s="1009"/>
      <c r="W1066" s="1009"/>
      <c r="X1066" s="976"/>
      <c r="Y1066" s="976"/>
      <c r="Z1066" s="976"/>
      <c r="AA1066" s="976"/>
      <c r="AB1066" s="976"/>
      <c r="AC1066" s="987"/>
      <c r="AD1066" s="1003"/>
      <c r="AE1066" s="984"/>
      <c r="AF1066" s="987"/>
      <c r="AG1066" s="987"/>
      <c r="AH1066" s="987"/>
      <c r="AI1066" s="987"/>
      <c r="AJ1066" s="986"/>
      <c r="AK1066" s="987"/>
      <c r="AL1066" s="987"/>
      <c r="AM1066" s="987"/>
      <c r="AN1066" s="987"/>
      <c r="AO1066" s="987"/>
      <c r="AP1066" s="987"/>
      <c r="AQ1066" s="1015"/>
    </row>
    <row r="1067" spans="1:43" s="3" customFormat="1" x14ac:dyDescent="0.3">
      <c r="A1067" s="29"/>
      <c r="B1067" s="1009"/>
      <c r="C1067" s="1010"/>
      <c r="D1067" s="1011"/>
      <c r="E1067" s="1012"/>
      <c r="F1067" s="992"/>
      <c r="G1067" s="993"/>
      <c r="H1067" s="1013"/>
      <c r="I1067" s="976"/>
      <c r="J1067" s="976"/>
      <c r="L1067" s="990"/>
      <c r="M1067" s="1014"/>
      <c r="N1067" s="987"/>
      <c r="O1067" s="1009"/>
      <c r="P1067" s="1009"/>
      <c r="Q1067" s="1009"/>
      <c r="R1067" s="1009"/>
      <c r="S1067" s="1009"/>
      <c r="T1067" s="1009"/>
      <c r="U1067" s="1009"/>
      <c r="V1067" s="1009"/>
      <c r="W1067" s="1009"/>
      <c r="X1067" s="976"/>
      <c r="Y1067" s="976"/>
      <c r="Z1067" s="976"/>
      <c r="AA1067" s="976"/>
      <c r="AB1067" s="976"/>
      <c r="AC1067" s="987"/>
      <c r="AD1067" s="1003"/>
      <c r="AE1067" s="984"/>
      <c r="AF1067" s="987"/>
      <c r="AG1067" s="987"/>
      <c r="AH1067" s="987"/>
      <c r="AI1067" s="987"/>
      <c r="AJ1067" s="986"/>
      <c r="AK1067" s="987"/>
      <c r="AL1067" s="987"/>
      <c r="AM1067" s="987"/>
      <c r="AN1067" s="987"/>
      <c r="AO1067" s="987"/>
      <c r="AP1067" s="987"/>
      <c r="AQ1067" s="1015"/>
    </row>
    <row r="1068" spans="1:43" s="3" customFormat="1" x14ac:dyDescent="0.3">
      <c r="A1068" s="29"/>
      <c r="B1068" s="1009"/>
      <c r="C1068" s="1010"/>
      <c r="D1068" s="1011"/>
      <c r="E1068" s="1012"/>
      <c r="F1068" s="992"/>
      <c r="G1068" s="993"/>
      <c r="H1068" s="1013"/>
      <c r="I1068" s="976"/>
      <c r="J1068" s="976"/>
      <c r="L1068" s="990"/>
      <c r="M1068" s="1014"/>
      <c r="N1068" s="987"/>
      <c r="O1068" s="1009"/>
      <c r="P1068" s="1009"/>
      <c r="Q1068" s="1009"/>
      <c r="R1068" s="1009"/>
      <c r="S1068" s="1009"/>
      <c r="T1068" s="1009"/>
      <c r="U1068" s="1009"/>
      <c r="V1068" s="1009"/>
      <c r="W1068" s="1009"/>
      <c r="X1068" s="976"/>
      <c r="Y1068" s="976"/>
      <c r="Z1068" s="976"/>
      <c r="AA1068" s="976"/>
      <c r="AB1068" s="976"/>
      <c r="AC1068" s="987"/>
      <c r="AD1068" s="1003"/>
      <c r="AE1068" s="984"/>
      <c r="AF1068" s="987"/>
      <c r="AG1068" s="987"/>
      <c r="AH1068" s="987"/>
      <c r="AI1068" s="987"/>
      <c r="AJ1068" s="986"/>
      <c r="AK1068" s="987"/>
      <c r="AL1068" s="987"/>
      <c r="AM1068" s="987"/>
      <c r="AN1068" s="987"/>
      <c r="AO1068" s="987"/>
      <c r="AP1068" s="987"/>
      <c r="AQ1068" s="1015"/>
    </row>
    <row r="1069" spans="1:43" s="3" customFormat="1" x14ac:dyDescent="0.3">
      <c r="A1069" s="29"/>
      <c r="B1069" s="1009"/>
      <c r="C1069" s="1010"/>
      <c r="D1069" s="1011"/>
      <c r="E1069" s="1012"/>
      <c r="F1069" s="992"/>
      <c r="G1069" s="993"/>
      <c r="H1069" s="1013"/>
      <c r="I1069" s="976"/>
      <c r="J1069" s="976"/>
      <c r="L1069" s="990"/>
      <c r="M1069" s="1014"/>
      <c r="N1069" s="987"/>
      <c r="O1069" s="1009"/>
      <c r="P1069" s="1009"/>
      <c r="Q1069" s="1009"/>
      <c r="R1069" s="1009"/>
      <c r="S1069" s="1009"/>
      <c r="T1069" s="1009"/>
      <c r="U1069" s="1009"/>
      <c r="V1069" s="1009"/>
      <c r="W1069" s="1009"/>
      <c r="X1069" s="976"/>
      <c r="Y1069" s="976"/>
      <c r="Z1069" s="976"/>
      <c r="AA1069" s="976"/>
      <c r="AB1069" s="976"/>
      <c r="AC1069" s="987"/>
      <c r="AD1069" s="1003"/>
      <c r="AE1069" s="984"/>
      <c r="AF1069" s="987"/>
      <c r="AG1069" s="987"/>
      <c r="AH1069" s="987"/>
      <c r="AI1069" s="987"/>
      <c r="AJ1069" s="986"/>
      <c r="AK1069" s="987"/>
      <c r="AL1069" s="987"/>
      <c r="AM1069" s="987"/>
      <c r="AN1069" s="987"/>
      <c r="AO1069" s="987"/>
      <c r="AP1069" s="987"/>
      <c r="AQ1069" s="1015"/>
    </row>
    <row r="1070" spans="1:43" s="3" customFormat="1" x14ac:dyDescent="0.3">
      <c r="A1070" s="29"/>
      <c r="B1070" s="1009"/>
      <c r="C1070" s="1010"/>
      <c r="D1070" s="1011"/>
      <c r="E1070" s="1012"/>
      <c r="F1070" s="992"/>
      <c r="G1070" s="993"/>
      <c r="H1070" s="1013"/>
      <c r="I1070" s="976"/>
      <c r="J1070" s="976"/>
      <c r="L1070" s="990"/>
      <c r="M1070" s="1014"/>
      <c r="N1070" s="987"/>
      <c r="O1070" s="1009"/>
      <c r="P1070" s="1009"/>
      <c r="Q1070" s="1009"/>
      <c r="R1070" s="1009"/>
      <c r="S1070" s="1009"/>
      <c r="T1070" s="1009"/>
      <c r="U1070" s="1009"/>
      <c r="V1070" s="1009"/>
      <c r="W1070" s="1009"/>
      <c r="X1070" s="976"/>
      <c r="Y1070" s="976"/>
      <c r="Z1070" s="976"/>
      <c r="AA1070" s="976"/>
      <c r="AB1070" s="976"/>
      <c r="AC1070" s="987"/>
      <c r="AD1070" s="1003"/>
      <c r="AE1070" s="984"/>
      <c r="AF1070" s="987"/>
      <c r="AG1070" s="987"/>
      <c r="AH1070" s="987"/>
      <c r="AI1070" s="987"/>
      <c r="AJ1070" s="986"/>
      <c r="AK1070" s="987"/>
      <c r="AL1070" s="987"/>
      <c r="AM1070" s="987"/>
      <c r="AN1070" s="987"/>
      <c r="AO1070" s="987"/>
      <c r="AP1070" s="987"/>
      <c r="AQ1070" s="1015"/>
    </row>
    <row r="1071" spans="1:43" s="3" customFormat="1" x14ac:dyDescent="0.3">
      <c r="A1071" s="29"/>
      <c r="B1071" s="1009"/>
      <c r="C1071" s="1010"/>
      <c r="D1071" s="1011"/>
      <c r="E1071" s="1012"/>
      <c r="F1071" s="992"/>
      <c r="G1071" s="993"/>
      <c r="H1071" s="1013"/>
      <c r="I1071" s="976"/>
      <c r="J1071" s="976"/>
      <c r="L1071" s="990"/>
      <c r="M1071" s="1014"/>
      <c r="N1071" s="987"/>
      <c r="O1071" s="1009"/>
      <c r="P1071" s="1009"/>
      <c r="Q1071" s="1009"/>
      <c r="R1071" s="1009"/>
      <c r="S1071" s="1009"/>
      <c r="T1071" s="1009"/>
      <c r="U1071" s="1009"/>
      <c r="V1071" s="1009"/>
      <c r="W1071" s="1009"/>
      <c r="X1071" s="976"/>
      <c r="Y1071" s="976"/>
      <c r="Z1071" s="976"/>
      <c r="AA1071" s="976"/>
      <c r="AB1071" s="976"/>
      <c r="AC1071" s="987"/>
      <c r="AD1071" s="1003"/>
      <c r="AE1071" s="984"/>
      <c r="AF1071" s="987"/>
      <c r="AG1071" s="987"/>
      <c r="AH1071" s="987"/>
      <c r="AI1071" s="987"/>
      <c r="AJ1071" s="986"/>
      <c r="AK1071" s="987"/>
      <c r="AL1071" s="987"/>
      <c r="AM1071" s="987"/>
      <c r="AN1071" s="987"/>
      <c r="AO1071" s="987"/>
      <c r="AP1071" s="987"/>
      <c r="AQ1071" s="1015"/>
    </row>
    <row r="1072" spans="1:43" s="3" customFormat="1" x14ac:dyDescent="0.3">
      <c r="A1072" s="29"/>
      <c r="B1072" s="1009"/>
      <c r="C1072" s="1010"/>
      <c r="D1072" s="1011"/>
      <c r="E1072" s="1012"/>
      <c r="F1072" s="992"/>
      <c r="G1072" s="993"/>
      <c r="H1072" s="1013"/>
      <c r="I1072" s="976"/>
      <c r="J1072" s="976"/>
      <c r="L1072" s="990"/>
      <c r="M1072" s="1014"/>
      <c r="N1072" s="987"/>
      <c r="O1072" s="1009"/>
      <c r="P1072" s="1009"/>
      <c r="Q1072" s="1009"/>
      <c r="R1072" s="1009"/>
      <c r="S1072" s="1009"/>
      <c r="T1072" s="1009"/>
      <c r="U1072" s="1009"/>
      <c r="V1072" s="1009"/>
      <c r="W1072" s="1009"/>
      <c r="X1072" s="976"/>
      <c r="Y1072" s="976"/>
      <c r="Z1072" s="976"/>
      <c r="AA1072" s="976"/>
      <c r="AB1072" s="976"/>
      <c r="AC1072" s="987"/>
      <c r="AD1072" s="1003"/>
      <c r="AE1072" s="984"/>
      <c r="AF1072" s="987"/>
      <c r="AG1072" s="987"/>
      <c r="AH1072" s="987"/>
      <c r="AI1072" s="987"/>
      <c r="AJ1072" s="986"/>
      <c r="AK1072" s="987"/>
      <c r="AL1072" s="987"/>
      <c r="AM1072" s="987"/>
      <c r="AN1072" s="987"/>
      <c r="AO1072" s="987"/>
      <c r="AP1072" s="987"/>
      <c r="AQ1072" s="1015"/>
    </row>
    <row r="1073" spans="1:43" s="3" customFormat="1" x14ac:dyDescent="0.3">
      <c r="A1073" s="29"/>
      <c r="B1073" s="1009"/>
      <c r="C1073" s="1010"/>
      <c r="D1073" s="1011"/>
      <c r="E1073" s="1012"/>
      <c r="F1073" s="992"/>
      <c r="G1073" s="993"/>
      <c r="H1073" s="1013"/>
      <c r="I1073" s="976"/>
      <c r="J1073" s="976"/>
      <c r="L1073" s="990"/>
      <c r="M1073" s="1014"/>
      <c r="N1073" s="987"/>
      <c r="O1073" s="1009"/>
      <c r="P1073" s="1009"/>
      <c r="Q1073" s="1009"/>
      <c r="R1073" s="1009"/>
      <c r="S1073" s="1009"/>
      <c r="T1073" s="1009"/>
      <c r="U1073" s="1009"/>
      <c r="V1073" s="1009"/>
      <c r="W1073" s="1009"/>
      <c r="X1073" s="976"/>
      <c r="Y1073" s="976"/>
      <c r="Z1073" s="976"/>
      <c r="AA1073" s="976"/>
      <c r="AB1073" s="976"/>
      <c r="AC1073" s="987"/>
      <c r="AD1073" s="1003"/>
      <c r="AE1073" s="984"/>
      <c r="AF1073" s="987"/>
      <c r="AG1073" s="987"/>
      <c r="AH1073" s="987"/>
      <c r="AI1073" s="987"/>
      <c r="AJ1073" s="986"/>
      <c r="AK1073" s="987"/>
      <c r="AL1073" s="987"/>
      <c r="AM1073" s="987"/>
      <c r="AN1073" s="987"/>
      <c r="AO1073" s="987"/>
      <c r="AP1073" s="987"/>
      <c r="AQ1073" s="1015"/>
    </row>
    <row r="1074" spans="1:43" s="3" customFormat="1" x14ac:dyDescent="0.3">
      <c r="A1074" s="29"/>
      <c r="B1074" s="1009"/>
      <c r="C1074" s="1010"/>
      <c r="D1074" s="1011"/>
      <c r="E1074" s="1012"/>
      <c r="F1074" s="992"/>
      <c r="G1074" s="993"/>
      <c r="H1074" s="1013"/>
      <c r="I1074" s="976"/>
      <c r="J1074" s="976"/>
      <c r="L1074" s="990"/>
      <c r="M1074" s="1014"/>
      <c r="N1074" s="987"/>
      <c r="O1074" s="1009"/>
      <c r="P1074" s="1009"/>
      <c r="Q1074" s="1009"/>
      <c r="R1074" s="1009"/>
      <c r="S1074" s="1009"/>
      <c r="T1074" s="1009"/>
      <c r="U1074" s="1009"/>
      <c r="V1074" s="1009"/>
      <c r="W1074" s="1009"/>
      <c r="X1074" s="976"/>
      <c r="Y1074" s="976"/>
      <c r="Z1074" s="976"/>
      <c r="AA1074" s="976"/>
      <c r="AB1074" s="976"/>
      <c r="AC1074" s="987"/>
      <c r="AD1074" s="1003"/>
      <c r="AE1074" s="984"/>
      <c r="AF1074" s="987"/>
      <c r="AG1074" s="987"/>
      <c r="AH1074" s="987"/>
      <c r="AI1074" s="987"/>
      <c r="AJ1074" s="986"/>
      <c r="AK1074" s="987"/>
      <c r="AL1074" s="987"/>
      <c r="AM1074" s="987"/>
      <c r="AN1074" s="987"/>
      <c r="AO1074" s="987"/>
      <c r="AP1074" s="987"/>
      <c r="AQ1074" s="1015"/>
    </row>
    <row r="1075" spans="1:43" s="3" customFormat="1" x14ac:dyDescent="0.3">
      <c r="A1075" s="29"/>
      <c r="B1075" s="1009"/>
      <c r="C1075" s="1010"/>
      <c r="D1075" s="1011"/>
      <c r="E1075" s="1012"/>
      <c r="F1075" s="992"/>
      <c r="G1075" s="993"/>
      <c r="H1075" s="1013"/>
      <c r="I1075" s="976"/>
      <c r="J1075" s="976"/>
      <c r="L1075" s="990"/>
      <c r="M1075" s="1014"/>
      <c r="N1075" s="987"/>
      <c r="O1075" s="1009"/>
      <c r="P1075" s="1009"/>
      <c r="Q1075" s="1009"/>
      <c r="R1075" s="1009"/>
      <c r="S1075" s="1009"/>
      <c r="T1075" s="1009"/>
      <c r="U1075" s="1009"/>
      <c r="V1075" s="1009"/>
      <c r="W1075" s="1009"/>
      <c r="X1075" s="976"/>
      <c r="Y1075" s="976"/>
      <c r="Z1075" s="976"/>
      <c r="AA1075" s="976"/>
      <c r="AB1075" s="976"/>
      <c r="AC1075" s="987"/>
      <c r="AD1075" s="1003"/>
      <c r="AE1075" s="984"/>
      <c r="AF1075" s="987"/>
      <c r="AG1075" s="987"/>
      <c r="AH1075" s="987"/>
      <c r="AI1075" s="987"/>
      <c r="AJ1075" s="986"/>
      <c r="AK1075" s="987"/>
      <c r="AL1075" s="987"/>
      <c r="AM1075" s="987"/>
      <c r="AN1075" s="987"/>
      <c r="AO1075" s="987"/>
      <c r="AP1075" s="987"/>
      <c r="AQ1075" s="1015"/>
    </row>
    <row r="1076" spans="1:43" s="3" customFormat="1" x14ac:dyDescent="0.3">
      <c r="A1076" s="29"/>
      <c r="B1076" s="1009"/>
      <c r="C1076" s="1010"/>
      <c r="D1076" s="1011"/>
      <c r="E1076" s="1012"/>
      <c r="F1076" s="992"/>
      <c r="G1076" s="993"/>
      <c r="H1076" s="1013"/>
      <c r="I1076" s="976"/>
      <c r="J1076" s="976"/>
      <c r="L1076" s="990"/>
      <c r="M1076" s="1014"/>
      <c r="N1076" s="987"/>
      <c r="O1076" s="1009"/>
      <c r="P1076" s="1009"/>
      <c r="Q1076" s="1009"/>
      <c r="R1076" s="1009"/>
      <c r="S1076" s="1009"/>
      <c r="T1076" s="1009"/>
      <c r="U1076" s="1009"/>
      <c r="V1076" s="1009"/>
      <c r="W1076" s="1009"/>
      <c r="X1076" s="976"/>
      <c r="Y1076" s="976"/>
      <c r="Z1076" s="976"/>
      <c r="AA1076" s="976"/>
      <c r="AB1076" s="976"/>
      <c r="AC1076" s="987"/>
      <c r="AD1076" s="1003"/>
      <c r="AE1076" s="984"/>
      <c r="AF1076" s="987"/>
      <c r="AG1076" s="987"/>
      <c r="AH1076" s="987"/>
      <c r="AI1076" s="987"/>
      <c r="AJ1076" s="986"/>
      <c r="AK1076" s="987"/>
      <c r="AL1076" s="987"/>
      <c r="AM1076" s="987"/>
      <c r="AN1076" s="987"/>
      <c r="AO1076" s="987"/>
      <c r="AP1076" s="987"/>
      <c r="AQ1076" s="1015"/>
    </row>
    <row r="1077" spans="1:43" s="3" customFormat="1" x14ac:dyDescent="0.3">
      <c r="A1077" s="29"/>
      <c r="B1077" s="1009"/>
      <c r="C1077" s="1010"/>
      <c r="D1077" s="1011"/>
      <c r="E1077" s="1012"/>
      <c r="F1077" s="992"/>
      <c r="G1077" s="993"/>
      <c r="H1077" s="1013"/>
      <c r="I1077" s="976"/>
      <c r="J1077" s="976"/>
      <c r="L1077" s="990"/>
      <c r="M1077" s="1014"/>
      <c r="N1077" s="987"/>
      <c r="O1077" s="1009"/>
      <c r="P1077" s="1009"/>
      <c r="Q1077" s="1009"/>
      <c r="R1077" s="1009"/>
      <c r="S1077" s="1009"/>
      <c r="T1077" s="1009"/>
      <c r="U1077" s="1009"/>
      <c r="V1077" s="1009"/>
      <c r="W1077" s="1009"/>
      <c r="X1077" s="976"/>
      <c r="Y1077" s="976"/>
      <c r="Z1077" s="976"/>
      <c r="AA1077" s="976"/>
      <c r="AB1077" s="976"/>
      <c r="AC1077" s="987"/>
      <c r="AD1077" s="1003"/>
      <c r="AE1077" s="984"/>
      <c r="AF1077" s="987"/>
      <c r="AG1077" s="987"/>
      <c r="AH1077" s="987"/>
      <c r="AI1077" s="987"/>
      <c r="AJ1077" s="986"/>
      <c r="AK1077" s="987"/>
      <c r="AL1077" s="987"/>
      <c r="AM1077" s="987"/>
      <c r="AN1077" s="987"/>
      <c r="AO1077" s="987"/>
      <c r="AP1077" s="987"/>
      <c r="AQ1077" s="1015"/>
    </row>
    <row r="1078" spans="1:43" s="3" customFormat="1" x14ac:dyDescent="0.3">
      <c r="A1078" s="29"/>
      <c r="B1078" s="1009"/>
      <c r="C1078" s="1010"/>
      <c r="D1078" s="1011"/>
      <c r="E1078" s="1012"/>
      <c r="F1078" s="992"/>
      <c r="G1078" s="993"/>
      <c r="H1078" s="1013"/>
      <c r="I1078" s="976"/>
      <c r="J1078" s="976"/>
      <c r="L1078" s="990"/>
      <c r="M1078" s="1014"/>
      <c r="N1078" s="987"/>
      <c r="O1078" s="1009"/>
      <c r="P1078" s="1009"/>
      <c r="Q1078" s="1009"/>
      <c r="R1078" s="1009"/>
      <c r="S1078" s="1009"/>
      <c r="T1078" s="1009"/>
      <c r="U1078" s="1009"/>
      <c r="V1078" s="1009"/>
      <c r="W1078" s="1009"/>
      <c r="X1078" s="976"/>
      <c r="Y1078" s="976"/>
      <c r="Z1078" s="976"/>
      <c r="AA1078" s="976"/>
      <c r="AB1078" s="976"/>
      <c r="AC1078" s="987"/>
      <c r="AD1078" s="1003"/>
      <c r="AE1078" s="984"/>
      <c r="AF1078" s="987"/>
      <c r="AG1078" s="987"/>
      <c r="AH1078" s="987"/>
      <c r="AI1078" s="987"/>
      <c r="AJ1078" s="986"/>
      <c r="AK1078" s="987"/>
      <c r="AL1078" s="987"/>
      <c r="AM1078" s="987"/>
      <c r="AN1078" s="987"/>
      <c r="AO1078" s="987"/>
      <c r="AP1078" s="987"/>
      <c r="AQ1078" s="1015"/>
    </row>
    <row r="1079" spans="1:43" s="3" customFormat="1" x14ac:dyDescent="0.3">
      <c r="A1079" s="29"/>
      <c r="B1079" s="1009"/>
      <c r="C1079" s="1010"/>
      <c r="D1079" s="1011"/>
      <c r="E1079" s="1012"/>
      <c r="F1079" s="992"/>
      <c r="G1079" s="993"/>
      <c r="H1079" s="1013"/>
      <c r="I1079" s="976"/>
      <c r="J1079" s="976"/>
      <c r="L1079" s="990"/>
      <c r="M1079" s="1014"/>
      <c r="N1079" s="987"/>
      <c r="O1079" s="1009"/>
      <c r="P1079" s="1009"/>
      <c r="Q1079" s="1009"/>
      <c r="R1079" s="1009"/>
      <c r="S1079" s="1009"/>
      <c r="T1079" s="1009"/>
      <c r="U1079" s="1009"/>
      <c r="V1079" s="1009"/>
      <c r="W1079" s="1009"/>
      <c r="X1079" s="976"/>
      <c r="Y1079" s="976"/>
      <c r="Z1079" s="976"/>
      <c r="AA1079" s="976"/>
      <c r="AB1079" s="976"/>
      <c r="AC1079" s="987"/>
      <c r="AD1079" s="1003"/>
      <c r="AE1079" s="984"/>
      <c r="AF1079" s="987"/>
      <c r="AG1079" s="987"/>
      <c r="AH1079" s="987"/>
      <c r="AI1079" s="987"/>
      <c r="AJ1079" s="986"/>
      <c r="AK1079" s="987"/>
      <c r="AL1079" s="987"/>
      <c r="AM1079" s="987"/>
      <c r="AN1079" s="987"/>
      <c r="AO1079" s="987"/>
      <c r="AP1079" s="987"/>
      <c r="AQ1079" s="1015"/>
    </row>
    <row r="1080" spans="1:43" s="3" customFormat="1" x14ac:dyDescent="0.3">
      <c r="A1080" s="29"/>
      <c r="B1080" s="1009"/>
      <c r="C1080" s="1010"/>
      <c r="D1080" s="1011"/>
      <c r="E1080" s="1012"/>
      <c r="F1080" s="992"/>
      <c r="G1080" s="993"/>
      <c r="H1080" s="1013"/>
      <c r="I1080" s="976"/>
      <c r="J1080" s="976"/>
      <c r="L1080" s="990"/>
      <c r="M1080" s="1014"/>
      <c r="N1080" s="987"/>
      <c r="O1080" s="1009"/>
      <c r="P1080" s="1009"/>
      <c r="Q1080" s="1009"/>
      <c r="R1080" s="1009"/>
      <c r="S1080" s="1009"/>
      <c r="T1080" s="1009"/>
      <c r="U1080" s="1009"/>
      <c r="V1080" s="1009"/>
      <c r="W1080" s="1009"/>
      <c r="X1080" s="976"/>
      <c r="Y1080" s="976"/>
      <c r="Z1080" s="976"/>
      <c r="AA1080" s="976"/>
      <c r="AB1080" s="976"/>
      <c r="AC1080" s="987"/>
      <c r="AD1080" s="1003"/>
      <c r="AE1080" s="984"/>
      <c r="AF1080" s="987"/>
      <c r="AG1080" s="987"/>
      <c r="AH1080" s="987"/>
      <c r="AI1080" s="987"/>
      <c r="AJ1080" s="986"/>
      <c r="AK1080" s="987"/>
      <c r="AL1080" s="987"/>
      <c r="AM1080" s="987"/>
      <c r="AN1080" s="987"/>
      <c r="AO1080" s="987"/>
      <c r="AP1080" s="987"/>
      <c r="AQ1080" s="1015"/>
    </row>
    <row r="1081" spans="1:43" s="3" customFormat="1" x14ac:dyDescent="0.3">
      <c r="A1081" s="29"/>
      <c r="B1081" s="1009"/>
      <c r="C1081" s="1010"/>
      <c r="D1081" s="1011"/>
      <c r="E1081" s="1012"/>
      <c r="F1081" s="992"/>
      <c r="G1081" s="993"/>
      <c r="H1081" s="1013"/>
      <c r="I1081" s="976"/>
      <c r="J1081" s="976"/>
      <c r="L1081" s="990"/>
      <c r="M1081" s="1014"/>
      <c r="N1081" s="987"/>
      <c r="O1081" s="1009"/>
      <c r="P1081" s="1009"/>
      <c r="Q1081" s="1009"/>
      <c r="R1081" s="1009"/>
      <c r="S1081" s="1009"/>
      <c r="T1081" s="1009"/>
      <c r="U1081" s="1009"/>
      <c r="V1081" s="1009"/>
      <c r="W1081" s="1009"/>
      <c r="X1081" s="976"/>
      <c r="Y1081" s="976"/>
      <c r="Z1081" s="976"/>
      <c r="AA1081" s="976"/>
      <c r="AB1081" s="976"/>
      <c r="AC1081" s="987"/>
      <c r="AD1081" s="1003"/>
      <c r="AE1081" s="984"/>
      <c r="AF1081" s="987"/>
      <c r="AG1081" s="987"/>
      <c r="AH1081" s="987"/>
      <c r="AI1081" s="987"/>
      <c r="AJ1081" s="986"/>
      <c r="AK1081" s="987"/>
      <c r="AL1081" s="987"/>
      <c r="AM1081" s="987"/>
      <c r="AN1081" s="987"/>
      <c r="AO1081" s="987"/>
      <c r="AP1081" s="987"/>
      <c r="AQ1081" s="1015"/>
    </row>
    <row r="1082" spans="1:43" s="3" customFormat="1" x14ac:dyDescent="0.3">
      <c r="A1082" s="29"/>
      <c r="B1082" s="1009"/>
      <c r="C1082" s="1010"/>
      <c r="D1082" s="1011"/>
      <c r="E1082" s="1012"/>
      <c r="F1082" s="992"/>
      <c r="G1082" s="993"/>
      <c r="H1082" s="1013"/>
      <c r="I1082" s="976"/>
      <c r="J1082" s="976"/>
      <c r="L1082" s="990"/>
      <c r="M1082" s="1014"/>
      <c r="N1082" s="987"/>
      <c r="O1082" s="1009"/>
      <c r="P1082" s="1009"/>
      <c r="Q1082" s="1009"/>
      <c r="R1082" s="1009"/>
      <c r="S1082" s="1009"/>
      <c r="T1082" s="1009"/>
      <c r="U1082" s="1009"/>
      <c r="V1082" s="1009"/>
      <c r="W1082" s="1009"/>
      <c r="X1082" s="976"/>
      <c r="Y1082" s="976"/>
      <c r="Z1082" s="976"/>
      <c r="AA1082" s="976"/>
      <c r="AB1082" s="976"/>
      <c r="AC1082" s="987"/>
      <c r="AD1082" s="1003"/>
      <c r="AE1082" s="984"/>
      <c r="AF1082" s="987"/>
      <c r="AG1082" s="987"/>
      <c r="AH1082" s="987"/>
      <c r="AI1082" s="987"/>
      <c r="AJ1082" s="986"/>
      <c r="AK1082" s="987"/>
      <c r="AL1082" s="987"/>
      <c r="AM1082" s="987"/>
      <c r="AN1082" s="987"/>
      <c r="AO1082" s="987"/>
      <c r="AP1082" s="987"/>
      <c r="AQ1082" s="1015"/>
    </row>
    <row r="1083" spans="1:43" s="3" customFormat="1" x14ac:dyDescent="0.3">
      <c r="A1083" s="29"/>
      <c r="B1083" s="1009"/>
      <c r="C1083" s="1010"/>
      <c r="D1083" s="1011"/>
      <c r="E1083" s="1012"/>
      <c r="F1083" s="992"/>
      <c r="G1083" s="993"/>
      <c r="H1083" s="1013"/>
      <c r="I1083" s="976"/>
      <c r="J1083" s="976"/>
      <c r="L1083" s="990"/>
      <c r="M1083" s="1014"/>
      <c r="N1083" s="987"/>
      <c r="O1083" s="1009"/>
      <c r="P1083" s="1009"/>
      <c r="Q1083" s="1009"/>
      <c r="R1083" s="1009"/>
      <c r="S1083" s="1009"/>
      <c r="T1083" s="1009"/>
      <c r="U1083" s="1009"/>
      <c r="V1083" s="1009"/>
      <c r="W1083" s="1009"/>
      <c r="X1083" s="976"/>
      <c r="Y1083" s="976"/>
      <c r="Z1083" s="976"/>
      <c r="AA1083" s="976"/>
      <c r="AB1083" s="976"/>
      <c r="AC1083" s="987"/>
      <c r="AD1083" s="1003"/>
      <c r="AE1083" s="984"/>
      <c r="AF1083" s="987"/>
      <c r="AG1083" s="987"/>
      <c r="AH1083" s="987"/>
      <c r="AI1083" s="987"/>
      <c r="AJ1083" s="986"/>
      <c r="AK1083" s="987"/>
      <c r="AL1083" s="987"/>
      <c r="AM1083" s="987"/>
      <c r="AN1083" s="987"/>
      <c r="AO1083" s="987"/>
      <c r="AP1083" s="987"/>
      <c r="AQ1083" s="1015"/>
    </row>
    <row r="1084" spans="1:43" s="3" customFormat="1" x14ac:dyDescent="0.3">
      <c r="A1084" s="29"/>
      <c r="B1084" s="1009"/>
      <c r="C1084" s="1010"/>
      <c r="D1084" s="1011"/>
      <c r="E1084" s="1012"/>
      <c r="F1084" s="992"/>
      <c r="G1084" s="993"/>
      <c r="H1084" s="1013"/>
      <c r="I1084" s="976"/>
      <c r="J1084" s="976"/>
      <c r="L1084" s="990"/>
      <c r="M1084" s="1014"/>
      <c r="N1084" s="987"/>
      <c r="O1084" s="1009"/>
      <c r="P1084" s="1009"/>
      <c r="Q1084" s="1009"/>
      <c r="R1084" s="1009"/>
      <c r="S1084" s="1009"/>
      <c r="T1084" s="1009"/>
      <c r="U1084" s="1009"/>
      <c r="V1084" s="1009"/>
      <c r="W1084" s="1009"/>
      <c r="X1084" s="976"/>
      <c r="Y1084" s="976"/>
      <c r="Z1084" s="976"/>
      <c r="AA1084" s="976"/>
      <c r="AB1084" s="976"/>
      <c r="AC1084" s="987"/>
      <c r="AD1084" s="1003"/>
      <c r="AE1084" s="984"/>
      <c r="AF1084" s="987"/>
      <c r="AG1084" s="987"/>
      <c r="AH1084" s="987"/>
      <c r="AI1084" s="987"/>
      <c r="AJ1084" s="986"/>
      <c r="AK1084" s="987"/>
      <c r="AL1084" s="987"/>
      <c r="AM1084" s="987"/>
      <c r="AN1084" s="987"/>
      <c r="AO1084" s="987"/>
      <c r="AP1084" s="987"/>
      <c r="AQ1084" s="1015"/>
    </row>
    <row r="1085" spans="1:43" s="3" customFormat="1" x14ac:dyDescent="0.3">
      <c r="A1085" s="29"/>
      <c r="B1085" s="1009"/>
      <c r="C1085" s="1010"/>
      <c r="D1085" s="1011"/>
      <c r="E1085" s="1012"/>
      <c r="F1085" s="992"/>
      <c r="G1085" s="993"/>
      <c r="H1085" s="1013"/>
      <c r="I1085" s="976"/>
      <c r="J1085" s="976"/>
      <c r="L1085" s="990"/>
      <c r="M1085" s="1014"/>
      <c r="N1085" s="987"/>
      <c r="O1085" s="1009"/>
      <c r="P1085" s="1009"/>
      <c r="Q1085" s="1009"/>
      <c r="R1085" s="1009"/>
      <c r="S1085" s="1009"/>
      <c r="T1085" s="1009"/>
      <c r="U1085" s="1009"/>
      <c r="V1085" s="1009"/>
      <c r="W1085" s="1009"/>
      <c r="X1085" s="976"/>
      <c r="Y1085" s="976"/>
      <c r="Z1085" s="976"/>
      <c r="AA1085" s="976"/>
      <c r="AB1085" s="976"/>
      <c r="AC1085" s="987"/>
      <c r="AD1085" s="1003"/>
      <c r="AE1085" s="984"/>
      <c r="AF1085" s="987"/>
      <c r="AG1085" s="987"/>
      <c r="AH1085" s="987"/>
      <c r="AI1085" s="987"/>
      <c r="AJ1085" s="986"/>
      <c r="AK1085" s="987"/>
      <c r="AL1085" s="987"/>
      <c r="AM1085" s="987"/>
      <c r="AN1085" s="987"/>
      <c r="AO1085" s="987"/>
      <c r="AP1085" s="987"/>
      <c r="AQ1085" s="1015"/>
    </row>
    <row r="1086" spans="1:43" s="3" customFormat="1" x14ac:dyDescent="0.3">
      <c r="A1086" s="29"/>
      <c r="B1086" s="1009"/>
      <c r="C1086" s="1010"/>
      <c r="D1086" s="1011"/>
      <c r="E1086" s="1012"/>
      <c r="F1086" s="992"/>
      <c r="G1086" s="993"/>
      <c r="H1086" s="1013"/>
      <c r="I1086" s="976"/>
      <c r="J1086" s="976"/>
      <c r="L1086" s="990"/>
      <c r="M1086" s="1014"/>
      <c r="N1086" s="987"/>
      <c r="O1086" s="1009"/>
      <c r="P1086" s="1009"/>
      <c r="Q1086" s="1009"/>
      <c r="R1086" s="1009"/>
      <c r="S1086" s="1009"/>
      <c r="T1086" s="1009"/>
      <c r="U1086" s="1009"/>
      <c r="V1086" s="1009"/>
      <c r="W1086" s="1009"/>
      <c r="X1086" s="976"/>
      <c r="Y1086" s="976"/>
      <c r="Z1086" s="976"/>
      <c r="AA1086" s="976"/>
      <c r="AB1086" s="976"/>
      <c r="AC1086" s="987"/>
      <c r="AD1086" s="1003"/>
      <c r="AE1086" s="984"/>
      <c r="AF1086" s="987"/>
      <c r="AG1086" s="987"/>
      <c r="AH1086" s="987"/>
      <c r="AI1086" s="987"/>
      <c r="AJ1086" s="986"/>
      <c r="AK1086" s="987"/>
      <c r="AL1086" s="987"/>
      <c r="AM1086" s="987"/>
      <c r="AN1086" s="987"/>
      <c r="AO1086" s="987"/>
      <c r="AP1086" s="987"/>
      <c r="AQ1086" s="1015"/>
    </row>
    <row r="1087" spans="1:43" s="3" customFormat="1" x14ac:dyDescent="0.3">
      <c r="A1087" s="29"/>
      <c r="B1087" s="1009"/>
      <c r="C1087" s="1010"/>
      <c r="D1087" s="1011"/>
      <c r="E1087" s="1012"/>
      <c r="F1087" s="992"/>
      <c r="G1087" s="993"/>
      <c r="H1087" s="1013"/>
      <c r="I1087" s="976"/>
      <c r="J1087" s="976"/>
      <c r="L1087" s="990"/>
      <c r="M1087" s="1014"/>
      <c r="N1087" s="987"/>
      <c r="O1087" s="1009"/>
      <c r="P1087" s="1009"/>
      <c r="Q1087" s="1009"/>
      <c r="R1087" s="1009"/>
      <c r="S1087" s="1009"/>
      <c r="T1087" s="1009"/>
      <c r="U1087" s="1009"/>
      <c r="V1087" s="1009"/>
      <c r="W1087" s="1009"/>
      <c r="X1087" s="976"/>
      <c r="Y1087" s="976"/>
      <c r="Z1087" s="976"/>
      <c r="AA1087" s="976"/>
      <c r="AB1087" s="976"/>
      <c r="AC1087" s="987"/>
      <c r="AD1087" s="1003"/>
      <c r="AE1087" s="984"/>
      <c r="AF1087" s="987"/>
      <c r="AG1087" s="987"/>
      <c r="AH1087" s="987"/>
      <c r="AI1087" s="987"/>
      <c r="AJ1087" s="986"/>
      <c r="AK1087" s="987"/>
      <c r="AL1087" s="987"/>
      <c r="AM1087" s="987"/>
      <c r="AN1087" s="987"/>
      <c r="AO1087" s="987"/>
      <c r="AP1087" s="987"/>
      <c r="AQ1087" s="1015"/>
    </row>
    <row r="1088" spans="1:43" s="3" customFormat="1" x14ac:dyDescent="0.3">
      <c r="A1088" s="29"/>
      <c r="B1088" s="1009"/>
      <c r="C1088" s="1010"/>
      <c r="D1088" s="1011"/>
      <c r="E1088" s="1012"/>
      <c r="F1088" s="992"/>
      <c r="G1088" s="993"/>
      <c r="H1088" s="1013"/>
      <c r="I1088" s="976"/>
      <c r="J1088" s="976"/>
      <c r="L1088" s="990"/>
      <c r="M1088" s="1014"/>
      <c r="N1088" s="987"/>
      <c r="O1088" s="1009"/>
      <c r="P1088" s="1009"/>
      <c r="Q1088" s="1009"/>
      <c r="R1088" s="1009"/>
      <c r="S1088" s="1009"/>
      <c r="T1088" s="1009"/>
      <c r="U1088" s="1009"/>
      <c r="V1088" s="1009"/>
      <c r="W1088" s="1009"/>
      <c r="X1088" s="976"/>
      <c r="Y1088" s="976"/>
      <c r="Z1088" s="976"/>
      <c r="AA1088" s="976"/>
      <c r="AB1088" s="976"/>
      <c r="AC1088" s="987"/>
      <c r="AD1088" s="1003"/>
      <c r="AE1088" s="984"/>
      <c r="AF1088" s="987"/>
      <c r="AG1088" s="987"/>
      <c r="AH1088" s="987"/>
      <c r="AI1088" s="987"/>
      <c r="AJ1088" s="986"/>
      <c r="AK1088" s="987"/>
      <c r="AL1088" s="987"/>
      <c r="AM1088" s="987"/>
      <c r="AN1088" s="987"/>
      <c r="AO1088" s="987"/>
      <c r="AP1088" s="987"/>
      <c r="AQ1088" s="1015"/>
    </row>
    <row r="1089" spans="1:43" s="3" customFormat="1" x14ac:dyDescent="0.3">
      <c r="A1089" s="29"/>
      <c r="B1089" s="1009"/>
      <c r="C1089" s="1010"/>
      <c r="D1089" s="1011"/>
      <c r="E1089" s="1012"/>
      <c r="F1089" s="992"/>
      <c r="G1089" s="993"/>
      <c r="H1089" s="1013"/>
      <c r="I1089" s="976"/>
      <c r="J1089" s="976"/>
      <c r="L1089" s="990"/>
      <c r="M1089" s="1014"/>
      <c r="N1089" s="987"/>
      <c r="O1089" s="1009"/>
      <c r="P1089" s="1009"/>
      <c r="Q1089" s="1009"/>
      <c r="R1089" s="1009"/>
      <c r="S1089" s="1009"/>
      <c r="T1089" s="1009"/>
      <c r="U1089" s="1009"/>
      <c r="V1089" s="1009"/>
      <c r="W1089" s="1009"/>
      <c r="X1089" s="976"/>
      <c r="Y1089" s="976"/>
      <c r="Z1089" s="976"/>
      <c r="AA1089" s="976"/>
      <c r="AB1089" s="976"/>
      <c r="AC1089" s="987"/>
      <c r="AD1089" s="1003"/>
      <c r="AE1089" s="984"/>
      <c r="AF1089" s="987"/>
      <c r="AG1089" s="987"/>
      <c r="AH1089" s="987"/>
      <c r="AI1089" s="987"/>
      <c r="AJ1089" s="986"/>
      <c r="AK1089" s="987"/>
      <c r="AL1089" s="987"/>
      <c r="AM1089" s="987"/>
      <c r="AN1089" s="987"/>
      <c r="AO1089" s="987"/>
      <c r="AP1089" s="987"/>
      <c r="AQ1089" s="1015"/>
    </row>
    <row r="1090" spans="1:43" s="3" customFormat="1" x14ac:dyDescent="0.3">
      <c r="A1090" s="29"/>
      <c r="B1090" s="1009"/>
      <c r="C1090" s="1010"/>
      <c r="D1090" s="1011"/>
      <c r="E1090" s="1012"/>
      <c r="F1090" s="992"/>
      <c r="G1090" s="993"/>
      <c r="H1090" s="1013"/>
      <c r="I1090" s="976"/>
      <c r="J1090" s="976"/>
      <c r="L1090" s="990"/>
      <c r="M1090" s="1014"/>
      <c r="N1090" s="987"/>
      <c r="O1090" s="1009"/>
      <c r="P1090" s="1009"/>
      <c r="Q1090" s="1009"/>
      <c r="R1090" s="1009"/>
      <c r="S1090" s="1009"/>
      <c r="T1090" s="1009"/>
      <c r="U1090" s="1009"/>
      <c r="V1090" s="1009"/>
      <c r="W1090" s="1009"/>
      <c r="X1090" s="976"/>
      <c r="Y1090" s="976"/>
      <c r="Z1090" s="976"/>
      <c r="AA1090" s="976"/>
      <c r="AB1090" s="976"/>
      <c r="AC1090" s="987"/>
      <c r="AD1090" s="1003"/>
      <c r="AE1090" s="984"/>
      <c r="AF1090" s="987"/>
      <c r="AG1090" s="987"/>
      <c r="AH1090" s="987"/>
      <c r="AI1090" s="987"/>
      <c r="AJ1090" s="986"/>
      <c r="AK1090" s="987"/>
      <c r="AL1090" s="987"/>
      <c r="AM1090" s="987"/>
      <c r="AN1090" s="987"/>
      <c r="AO1090" s="987"/>
      <c r="AP1090" s="987"/>
      <c r="AQ1090" s="1015"/>
    </row>
    <row r="1091" spans="1:43" s="3" customFormat="1" x14ac:dyDescent="0.3">
      <c r="A1091" s="29"/>
      <c r="B1091" s="1009"/>
      <c r="C1091" s="1010"/>
      <c r="D1091" s="1011"/>
      <c r="E1091" s="1012"/>
      <c r="F1091" s="992"/>
      <c r="G1091" s="993"/>
      <c r="H1091" s="1013"/>
      <c r="I1091" s="976"/>
      <c r="J1091" s="976"/>
      <c r="L1091" s="990"/>
      <c r="M1091" s="1014"/>
      <c r="N1091" s="987"/>
      <c r="O1091" s="1009"/>
      <c r="P1091" s="1009"/>
      <c r="Q1091" s="1009"/>
      <c r="R1091" s="1009"/>
      <c r="S1091" s="1009"/>
      <c r="T1091" s="1009"/>
      <c r="U1091" s="1009"/>
      <c r="V1091" s="1009"/>
      <c r="W1091" s="1009"/>
      <c r="X1091" s="976"/>
      <c r="Y1091" s="976"/>
      <c r="Z1091" s="976"/>
      <c r="AA1091" s="976"/>
      <c r="AB1091" s="976"/>
      <c r="AC1091" s="987"/>
      <c r="AD1091" s="1003"/>
      <c r="AE1091" s="984"/>
      <c r="AF1091" s="987"/>
      <c r="AG1091" s="987"/>
      <c r="AH1091" s="987"/>
      <c r="AI1091" s="987"/>
      <c r="AJ1091" s="986"/>
      <c r="AK1091" s="987"/>
      <c r="AL1091" s="987"/>
      <c r="AM1091" s="987"/>
      <c r="AN1091" s="987"/>
      <c r="AO1091" s="987"/>
      <c r="AP1091" s="987"/>
      <c r="AQ1091" s="1015"/>
    </row>
    <row r="1092" spans="1:43" s="3" customFormat="1" x14ac:dyDescent="0.3">
      <c r="A1092" s="29"/>
      <c r="B1092" s="1009"/>
      <c r="C1092" s="1010"/>
      <c r="D1092" s="1011"/>
      <c r="E1092" s="1012"/>
      <c r="F1092" s="992"/>
      <c r="G1092" s="993"/>
      <c r="H1092" s="1013"/>
      <c r="I1092" s="976"/>
      <c r="J1092" s="976"/>
      <c r="L1092" s="990"/>
      <c r="M1092" s="1014"/>
      <c r="N1092" s="987"/>
      <c r="O1092" s="1009"/>
      <c r="P1092" s="1009"/>
      <c r="Q1092" s="1009"/>
      <c r="R1092" s="1009"/>
      <c r="S1092" s="1009"/>
      <c r="T1092" s="1009"/>
      <c r="U1092" s="1009"/>
      <c r="V1092" s="1009"/>
      <c r="W1092" s="1009"/>
      <c r="X1092" s="976"/>
      <c r="Y1092" s="976"/>
      <c r="Z1092" s="976"/>
      <c r="AA1092" s="976"/>
      <c r="AB1092" s="976"/>
      <c r="AC1092" s="987"/>
      <c r="AD1092" s="1003"/>
      <c r="AE1092" s="984"/>
      <c r="AF1092" s="987"/>
      <c r="AG1092" s="987"/>
      <c r="AH1092" s="987"/>
      <c r="AI1092" s="987"/>
      <c r="AJ1092" s="986"/>
      <c r="AK1092" s="987"/>
      <c r="AL1092" s="987"/>
      <c r="AM1092" s="987"/>
      <c r="AN1092" s="987"/>
      <c r="AO1092" s="987"/>
      <c r="AP1092" s="987"/>
      <c r="AQ1092" s="1015"/>
    </row>
    <row r="1093" spans="1:43" s="3" customFormat="1" x14ac:dyDescent="0.3">
      <c r="A1093" s="29"/>
      <c r="B1093" s="1009"/>
      <c r="C1093" s="1010"/>
      <c r="D1093" s="1011"/>
      <c r="E1093" s="1012"/>
      <c r="F1093" s="992"/>
      <c r="G1093" s="993"/>
      <c r="H1093" s="1013"/>
      <c r="I1093" s="976"/>
      <c r="J1093" s="976"/>
      <c r="L1093" s="990"/>
      <c r="M1093" s="1014"/>
      <c r="N1093" s="987"/>
      <c r="O1093" s="1009"/>
      <c r="P1093" s="1009"/>
      <c r="Q1093" s="1009"/>
      <c r="R1093" s="1009"/>
      <c r="S1093" s="1009"/>
      <c r="T1093" s="1009"/>
      <c r="U1093" s="1009"/>
      <c r="V1093" s="1009"/>
      <c r="W1093" s="1009"/>
      <c r="X1093" s="976"/>
      <c r="Y1093" s="976"/>
      <c r="Z1093" s="976"/>
      <c r="AA1093" s="976"/>
      <c r="AB1093" s="976"/>
      <c r="AC1093" s="987"/>
      <c r="AD1093" s="1003"/>
      <c r="AE1093" s="984"/>
      <c r="AF1093" s="987"/>
      <c r="AG1093" s="987"/>
      <c r="AH1093" s="987"/>
      <c r="AI1093" s="987"/>
      <c r="AJ1093" s="986"/>
      <c r="AK1093" s="987"/>
      <c r="AL1093" s="987"/>
      <c r="AM1093" s="987"/>
      <c r="AN1093" s="987"/>
      <c r="AO1093" s="987"/>
      <c r="AP1093" s="987"/>
      <c r="AQ1093" s="1015"/>
    </row>
    <row r="1094" spans="1:43" s="3" customFormat="1" x14ac:dyDescent="0.3">
      <c r="A1094" s="29"/>
      <c r="B1094" s="1009"/>
      <c r="C1094" s="1010"/>
      <c r="D1094" s="1011"/>
      <c r="E1094" s="1012"/>
      <c r="F1094" s="992"/>
      <c r="G1094" s="993"/>
      <c r="H1094" s="1013"/>
      <c r="I1094" s="976"/>
      <c r="J1094" s="976"/>
      <c r="L1094" s="990"/>
      <c r="M1094" s="1014"/>
      <c r="N1094" s="987"/>
      <c r="O1094" s="1009"/>
      <c r="P1094" s="1009"/>
      <c r="Q1094" s="1009"/>
      <c r="R1094" s="1009"/>
      <c r="S1094" s="1009"/>
      <c r="T1094" s="1009"/>
      <c r="U1094" s="1009"/>
      <c r="V1094" s="1009"/>
      <c r="W1094" s="1009"/>
      <c r="X1094" s="976"/>
      <c r="Y1094" s="976"/>
      <c r="Z1094" s="976"/>
      <c r="AA1094" s="976"/>
      <c r="AB1094" s="976"/>
      <c r="AC1094" s="987"/>
      <c r="AD1094" s="1003"/>
      <c r="AE1094" s="984"/>
      <c r="AF1094" s="987"/>
      <c r="AG1094" s="987"/>
      <c r="AH1094" s="987"/>
      <c r="AI1094" s="987"/>
      <c r="AJ1094" s="986"/>
      <c r="AK1094" s="987"/>
      <c r="AL1094" s="987"/>
      <c r="AM1094" s="987"/>
      <c r="AN1094" s="987"/>
      <c r="AO1094" s="987"/>
      <c r="AP1094" s="987"/>
      <c r="AQ1094" s="1015"/>
    </row>
    <row r="1095" spans="1:43" s="3" customFormat="1" x14ac:dyDescent="0.3">
      <c r="A1095" s="29"/>
      <c r="B1095" s="1009"/>
      <c r="C1095" s="1010"/>
      <c r="D1095" s="1011"/>
      <c r="E1095" s="1012"/>
      <c r="F1095" s="992"/>
      <c r="G1095" s="993"/>
      <c r="H1095" s="1013"/>
      <c r="I1095" s="976"/>
      <c r="J1095" s="976"/>
      <c r="L1095" s="990"/>
      <c r="M1095" s="1014"/>
      <c r="N1095" s="987"/>
      <c r="O1095" s="1009"/>
      <c r="P1095" s="1009"/>
      <c r="Q1095" s="1009"/>
      <c r="R1095" s="1009"/>
      <c r="S1095" s="1009"/>
      <c r="T1095" s="1009"/>
      <c r="U1095" s="1009"/>
      <c r="V1095" s="1009"/>
      <c r="W1095" s="1009"/>
      <c r="X1095" s="976"/>
      <c r="Y1095" s="976"/>
      <c r="Z1095" s="976"/>
      <c r="AA1095" s="976"/>
      <c r="AB1095" s="976"/>
      <c r="AC1095" s="987"/>
      <c r="AD1095" s="1003"/>
      <c r="AE1095" s="984"/>
      <c r="AF1095" s="987"/>
      <c r="AG1095" s="987"/>
      <c r="AH1095" s="987"/>
      <c r="AI1095" s="987"/>
      <c r="AJ1095" s="986"/>
      <c r="AK1095" s="987"/>
      <c r="AL1095" s="987"/>
      <c r="AM1095" s="987"/>
      <c r="AN1095" s="987"/>
      <c r="AO1095" s="987"/>
      <c r="AP1095" s="987"/>
      <c r="AQ1095" s="1015"/>
    </row>
    <row r="1096" spans="1:43" s="3" customFormat="1" x14ac:dyDescent="0.3">
      <c r="A1096" s="29"/>
      <c r="B1096" s="1009"/>
      <c r="C1096" s="1010"/>
      <c r="D1096" s="1011"/>
      <c r="E1096" s="1012"/>
      <c r="F1096" s="992"/>
      <c r="G1096" s="993"/>
      <c r="H1096" s="1013"/>
      <c r="I1096" s="976"/>
      <c r="J1096" s="976"/>
      <c r="L1096" s="990"/>
      <c r="M1096" s="1014"/>
      <c r="N1096" s="987"/>
      <c r="O1096" s="1009"/>
      <c r="P1096" s="1009"/>
      <c r="Q1096" s="1009"/>
      <c r="R1096" s="1009"/>
      <c r="S1096" s="1009"/>
      <c r="T1096" s="1009"/>
      <c r="U1096" s="1009"/>
      <c r="V1096" s="1009"/>
      <c r="W1096" s="1009"/>
      <c r="X1096" s="976"/>
      <c r="Y1096" s="976"/>
      <c r="Z1096" s="976"/>
      <c r="AA1096" s="976"/>
      <c r="AB1096" s="976"/>
      <c r="AC1096" s="987"/>
      <c r="AD1096" s="1003"/>
      <c r="AE1096" s="984"/>
      <c r="AF1096" s="987"/>
      <c r="AG1096" s="987"/>
      <c r="AH1096" s="987"/>
      <c r="AI1096" s="987"/>
      <c r="AJ1096" s="986"/>
      <c r="AK1096" s="987"/>
      <c r="AL1096" s="987"/>
      <c r="AM1096" s="987"/>
      <c r="AN1096" s="987"/>
      <c r="AO1096" s="987"/>
      <c r="AP1096" s="987"/>
      <c r="AQ1096" s="1015"/>
    </row>
    <row r="1097" spans="1:43" s="3" customFormat="1" x14ac:dyDescent="0.3">
      <c r="A1097" s="29"/>
      <c r="B1097" s="1009"/>
      <c r="C1097" s="1010"/>
      <c r="D1097" s="1011"/>
      <c r="E1097" s="1012"/>
      <c r="F1097" s="992"/>
      <c r="G1097" s="993"/>
      <c r="H1097" s="1013"/>
      <c r="I1097" s="976"/>
      <c r="J1097" s="976"/>
      <c r="L1097" s="990"/>
      <c r="M1097" s="1014"/>
      <c r="N1097" s="987"/>
      <c r="O1097" s="1009"/>
      <c r="P1097" s="1009"/>
      <c r="Q1097" s="1009"/>
      <c r="R1097" s="1009"/>
      <c r="S1097" s="1009"/>
      <c r="T1097" s="1009"/>
      <c r="U1097" s="1009"/>
      <c r="V1097" s="1009"/>
      <c r="W1097" s="1009"/>
      <c r="X1097" s="976"/>
      <c r="Y1097" s="976"/>
      <c r="Z1097" s="976"/>
      <c r="AA1097" s="976"/>
      <c r="AB1097" s="976"/>
      <c r="AC1097" s="987"/>
      <c r="AD1097" s="1003"/>
      <c r="AE1097" s="984"/>
      <c r="AF1097" s="987"/>
      <c r="AG1097" s="987"/>
      <c r="AH1097" s="987"/>
      <c r="AI1097" s="987"/>
      <c r="AJ1097" s="986"/>
      <c r="AK1097" s="987"/>
      <c r="AL1097" s="987"/>
      <c r="AM1097" s="987"/>
      <c r="AN1097" s="987"/>
      <c r="AO1097" s="987"/>
      <c r="AP1097" s="987"/>
      <c r="AQ1097" s="1015"/>
    </row>
  </sheetData>
  <autoFilter ref="A4:AS914" xr:uid="{9CF4561B-4FD7-44CA-9539-0B5EBEC79DF2}">
    <filterColumn colId="12" showButton="0"/>
    <filterColumn colId="36" showButton="0"/>
    <filterColumn colId="38" showButton="0"/>
    <filterColumn colId="40" showButton="0"/>
  </autoFilter>
  <mergeCells count="3405">
    <mergeCell ref="S916:W916"/>
    <mergeCell ref="AA911:AA914"/>
    <mergeCell ref="AB911:AB914"/>
    <mergeCell ref="AQ911:AQ914"/>
    <mergeCell ref="N913:N914"/>
    <mergeCell ref="S913:S914"/>
    <mergeCell ref="T913:T914"/>
    <mergeCell ref="U913:U914"/>
    <mergeCell ref="V913:V914"/>
    <mergeCell ref="W913:W914"/>
    <mergeCell ref="AF909:AF910"/>
    <mergeCell ref="N911:N912"/>
    <mergeCell ref="S911:S912"/>
    <mergeCell ref="T911:T912"/>
    <mergeCell ref="U911:U912"/>
    <mergeCell ref="V911:V912"/>
    <mergeCell ref="W911:W912"/>
    <mergeCell ref="X911:X914"/>
    <mergeCell ref="Y911:Y914"/>
    <mergeCell ref="Z911:Z914"/>
    <mergeCell ref="AD905:AD910"/>
    <mergeCell ref="AF905:AF906"/>
    <mergeCell ref="AG905:AG910"/>
    <mergeCell ref="AH905:AH910"/>
    <mergeCell ref="AQ905:AQ910"/>
    <mergeCell ref="L907:L908"/>
    <mergeCell ref="M907:M908"/>
    <mergeCell ref="AF907:AF908"/>
    <mergeCell ref="L909:L910"/>
    <mergeCell ref="M909:M910"/>
    <mergeCell ref="M905:M906"/>
    <mergeCell ref="X905:X910"/>
    <mergeCell ref="Y905:Y910"/>
    <mergeCell ref="Z905:Z910"/>
    <mergeCell ref="AA905:AA910"/>
    <mergeCell ref="AB905:AB910"/>
    <mergeCell ref="G905:G910"/>
    <mergeCell ref="H905:H910"/>
    <mergeCell ref="I905:I910"/>
    <mergeCell ref="J905:J910"/>
    <mergeCell ref="K905:K910"/>
    <mergeCell ref="L905:L906"/>
    <mergeCell ref="Z901:Z904"/>
    <mergeCell ref="AA901:AA904"/>
    <mergeCell ref="AB901:AB904"/>
    <mergeCell ref="AF901:AF902"/>
    <mergeCell ref="AQ901:AQ904"/>
    <mergeCell ref="L903:L904"/>
    <mergeCell ref="M903:M904"/>
    <mergeCell ref="AF903:AF904"/>
    <mergeCell ref="J901:J904"/>
    <mergeCell ref="K901:K904"/>
    <mergeCell ref="L901:L902"/>
    <mergeCell ref="M901:M902"/>
    <mergeCell ref="X901:X904"/>
    <mergeCell ref="Y901:Y904"/>
    <mergeCell ref="Z897:Z900"/>
    <mergeCell ref="AA897:AA900"/>
    <mergeCell ref="AB897:AB900"/>
    <mergeCell ref="AF897:AF898"/>
    <mergeCell ref="AQ897:AQ900"/>
    <mergeCell ref="L899:L900"/>
    <mergeCell ref="M899:M900"/>
    <mergeCell ref="AF899:AF900"/>
    <mergeCell ref="J897:J900"/>
    <mergeCell ref="K897:K900"/>
    <mergeCell ref="L897:L898"/>
    <mergeCell ref="M897:M898"/>
    <mergeCell ref="X897:X900"/>
    <mergeCell ref="Y897:Y900"/>
    <mergeCell ref="Z893:Z896"/>
    <mergeCell ref="AA893:AA896"/>
    <mergeCell ref="AB893:AB896"/>
    <mergeCell ref="AF893:AF894"/>
    <mergeCell ref="AQ893:AQ896"/>
    <mergeCell ref="L895:L896"/>
    <mergeCell ref="M895:M896"/>
    <mergeCell ref="AF895:AF896"/>
    <mergeCell ref="J893:J896"/>
    <mergeCell ref="K893:K896"/>
    <mergeCell ref="L893:L894"/>
    <mergeCell ref="M893:M894"/>
    <mergeCell ref="X893:X896"/>
    <mergeCell ref="Y893:Y896"/>
    <mergeCell ref="Y889:Y892"/>
    <mergeCell ref="Z889:Z892"/>
    <mergeCell ref="AA889:AA892"/>
    <mergeCell ref="AB889:AB892"/>
    <mergeCell ref="AF889:AF890"/>
    <mergeCell ref="AQ889:AQ892"/>
    <mergeCell ref="AF891:AF892"/>
    <mergeCell ref="AF885:AF886"/>
    <mergeCell ref="AQ885:AQ888"/>
    <mergeCell ref="L887:L888"/>
    <mergeCell ref="M887:M888"/>
    <mergeCell ref="AF887:AF888"/>
    <mergeCell ref="J889:J892"/>
    <mergeCell ref="K889:K892"/>
    <mergeCell ref="L889:L890"/>
    <mergeCell ref="M889:M890"/>
    <mergeCell ref="X889:X892"/>
    <mergeCell ref="AF881:AF882"/>
    <mergeCell ref="AG881:AG904"/>
    <mergeCell ref="AH881:AH904"/>
    <mergeCell ref="AQ881:AQ884"/>
    <mergeCell ref="L883:L884"/>
    <mergeCell ref="M883:M884"/>
    <mergeCell ref="AF883:AF884"/>
    <mergeCell ref="L885:L886"/>
    <mergeCell ref="M885:M886"/>
    <mergeCell ref="X885:X888"/>
    <mergeCell ref="X881:X884"/>
    <mergeCell ref="Y881:Y884"/>
    <mergeCell ref="Z881:Z884"/>
    <mergeCell ref="AA881:AA884"/>
    <mergeCell ref="AB881:AB884"/>
    <mergeCell ref="AD881:AD904"/>
    <mergeCell ref="Y885:Y888"/>
    <mergeCell ref="Z885:Z888"/>
    <mergeCell ref="AA885:AA888"/>
    <mergeCell ref="AB885:AB888"/>
    <mergeCell ref="H881:H904"/>
    <mergeCell ref="I881:I904"/>
    <mergeCell ref="J881:J884"/>
    <mergeCell ref="K881:K884"/>
    <mergeCell ref="L881:L882"/>
    <mergeCell ref="M881:M882"/>
    <mergeCell ref="J885:J888"/>
    <mergeCell ref="K885:K888"/>
    <mergeCell ref="L891:L892"/>
    <mergeCell ref="M891:M892"/>
    <mergeCell ref="A881:A910"/>
    <mergeCell ref="C881:C904"/>
    <mergeCell ref="D881:D904"/>
    <mergeCell ref="E881:E904"/>
    <mergeCell ref="F881:F904"/>
    <mergeCell ref="G881:G904"/>
    <mergeCell ref="C905:C910"/>
    <mergeCell ref="D905:D910"/>
    <mergeCell ref="E905:E910"/>
    <mergeCell ref="F905:F910"/>
    <mergeCell ref="AG877:AG880"/>
    <mergeCell ref="AH877:AH880"/>
    <mergeCell ref="AQ877:AQ880"/>
    <mergeCell ref="L879:L880"/>
    <mergeCell ref="M879:M880"/>
    <mergeCell ref="AF879:AF880"/>
    <mergeCell ref="Y877:Y880"/>
    <mergeCell ref="Z877:Z880"/>
    <mergeCell ref="AA877:AA880"/>
    <mergeCell ref="AB877:AB880"/>
    <mergeCell ref="AD877:AD880"/>
    <mergeCell ref="AF877:AF878"/>
    <mergeCell ref="I877:I880"/>
    <mergeCell ref="J877:J880"/>
    <mergeCell ref="K877:K880"/>
    <mergeCell ref="L877:L878"/>
    <mergeCell ref="M877:M878"/>
    <mergeCell ref="X877:X880"/>
    <mergeCell ref="C877:C880"/>
    <mergeCell ref="D877:D880"/>
    <mergeCell ref="E877:E880"/>
    <mergeCell ref="F877:F880"/>
    <mergeCell ref="G877:G880"/>
    <mergeCell ref="H877:H880"/>
    <mergeCell ref="AG867:AG876"/>
    <mergeCell ref="AH867:AH876"/>
    <mergeCell ref="AQ867:AQ876"/>
    <mergeCell ref="L869:L870"/>
    <mergeCell ref="M869:M870"/>
    <mergeCell ref="AF869:AF870"/>
    <mergeCell ref="L871:L872"/>
    <mergeCell ref="M871:M872"/>
    <mergeCell ref="AF871:AF872"/>
    <mergeCell ref="L873:L874"/>
    <mergeCell ref="Y867:Y876"/>
    <mergeCell ref="Z867:Z876"/>
    <mergeCell ref="AA867:AA876"/>
    <mergeCell ref="AB867:AB876"/>
    <mergeCell ref="AD867:AD876"/>
    <mergeCell ref="AF867:AF868"/>
    <mergeCell ref="AF873:AF874"/>
    <mergeCell ref="AF875:AF876"/>
    <mergeCell ref="I867:I876"/>
    <mergeCell ref="J867:J876"/>
    <mergeCell ref="K867:K876"/>
    <mergeCell ref="L867:L868"/>
    <mergeCell ref="M867:M868"/>
    <mergeCell ref="X867:X876"/>
    <mergeCell ref="M873:M874"/>
    <mergeCell ref="L875:L876"/>
    <mergeCell ref="M875:M876"/>
    <mergeCell ref="C867:C876"/>
    <mergeCell ref="D867:D876"/>
    <mergeCell ref="E867:E876"/>
    <mergeCell ref="F867:F876"/>
    <mergeCell ref="G867:G876"/>
    <mergeCell ref="H867:H876"/>
    <mergeCell ref="AG861:AG866"/>
    <mergeCell ref="AH861:AH866"/>
    <mergeCell ref="AQ861:AQ866"/>
    <mergeCell ref="L863:L864"/>
    <mergeCell ref="M863:M864"/>
    <mergeCell ref="AF863:AF864"/>
    <mergeCell ref="L865:L866"/>
    <mergeCell ref="M865:M866"/>
    <mergeCell ref="AF865:AF866"/>
    <mergeCell ref="Y861:Y866"/>
    <mergeCell ref="Z861:Z866"/>
    <mergeCell ref="AA861:AA866"/>
    <mergeCell ref="AB861:AB866"/>
    <mergeCell ref="AD861:AD866"/>
    <mergeCell ref="AF861:AF862"/>
    <mergeCell ref="I861:I866"/>
    <mergeCell ref="J861:J866"/>
    <mergeCell ref="K861:K866"/>
    <mergeCell ref="L861:L862"/>
    <mergeCell ref="M861:M862"/>
    <mergeCell ref="X861:X866"/>
    <mergeCell ref="C861:C866"/>
    <mergeCell ref="D861:D866"/>
    <mergeCell ref="E861:E866"/>
    <mergeCell ref="F861:F866"/>
    <mergeCell ref="G861:G866"/>
    <mergeCell ref="H861:H866"/>
    <mergeCell ref="AG857:AG860"/>
    <mergeCell ref="AH857:AH860"/>
    <mergeCell ref="AQ857:AQ860"/>
    <mergeCell ref="L859:L860"/>
    <mergeCell ref="M859:M860"/>
    <mergeCell ref="AF859:AF860"/>
    <mergeCell ref="Y857:Y860"/>
    <mergeCell ref="Z857:Z860"/>
    <mergeCell ref="AA857:AA860"/>
    <mergeCell ref="AB857:AB860"/>
    <mergeCell ref="AD857:AD860"/>
    <mergeCell ref="AF857:AF858"/>
    <mergeCell ref="I857:I860"/>
    <mergeCell ref="J857:J860"/>
    <mergeCell ref="K857:K860"/>
    <mergeCell ref="L857:L858"/>
    <mergeCell ref="M857:M858"/>
    <mergeCell ref="X857:X860"/>
    <mergeCell ref="C857:C860"/>
    <mergeCell ref="D857:D860"/>
    <mergeCell ref="E857:E860"/>
    <mergeCell ref="F857:F860"/>
    <mergeCell ref="G857:G860"/>
    <mergeCell ref="H857:H860"/>
    <mergeCell ref="AG851:AG856"/>
    <mergeCell ref="AQ851:AQ856"/>
    <mergeCell ref="L853:L854"/>
    <mergeCell ref="M853:M854"/>
    <mergeCell ref="AF853:AF854"/>
    <mergeCell ref="L855:L856"/>
    <mergeCell ref="M855:M856"/>
    <mergeCell ref="AF855:AF856"/>
    <mergeCell ref="I851:I856"/>
    <mergeCell ref="J851:J856"/>
    <mergeCell ref="K851:K856"/>
    <mergeCell ref="L851:L852"/>
    <mergeCell ref="M851:M852"/>
    <mergeCell ref="X851:X856"/>
    <mergeCell ref="AG847:AG850"/>
    <mergeCell ref="AH847:AH856"/>
    <mergeCell ref="AQ847:AQ850"/>
    <mergeCell ref="L849:L850"/>
    <mergeCell ref="M849:M850"/>
    <mergeCell ref="AF849:AF850"/>
    <mergeCell ref="Y851:Y856"/>
    <mergeCell ref="Z851:Z856"/>
    <mergeCell ref="AA851:AA856"/>
    <mergeCell ref="AB851:AB856"/>
    <mergeCell ref="Y847:Y850"/>
    <mergeCell ref="Z847:Z850"/>
    <mergeCell ref="AA847:AA850"/>
    <mergeCell ref="AB847:AB850"/>
    <mergeCell ref="AD847:AD856"/>
    <mergeCell ref="AF847:AF848"/>
    <mergeCell ref="AF851:AF852"/>
    <mergeCell ref="I847:I850"/>
    <mergeCell ref="J847:J850"/>
    <mergeCell ref="K847:K850"/>
    <mergeCell ref="L847:L848"/>
    <mergeCell ref="M847:M848"/>
    <mergeCell ref="X847:X850"/>
    <mergeCell ref="C847:C856"/>
    <mergeCell ref="D847:D856"/>
    <mergeCell ref="E847:E856"/>
    <mergeCell ref="F847:F856"/>
    <mergeCell ref="G847:G850"/>
    <mergeCell ref="H847:H850"/>
    <mergeCell ref="G851:G856"/>
    <mergeCell ref="H851:H856"/>
    <mergeCell ref="AG843:AG846"/>
    <mergeCell ref="AH843:AH846"/>
    <mergeCell ref="AQ843:AQ846"/>
    <mergeCell ref="L845:L846"/>
    <mergeCell ref="M845:M846"/>
    <mergeCell ref="AF845:AF846"/>
    <mergeCell ref="Y843:Y846"/>
    <mergeCell ref="Z843:Z846"/>
    <mergeCell ref="AA843:AA846"/>
    <mergeCell ref="AB843:AB846"/>
    <mergeCell ref="AD843:AD846"/>
    <mergeCell ref="AF843:AF844"/>
    <mergeCell ref="I843:I846"/>
    <mergeCell ref="J843:J846"/>
    <mergeCell ref="K843:K846"/>
    <mergeCell ref="L843:L844"/>
    <mergeCell ref="M843:M844"/>
    <mergeCell ref="X843:X846"/>
    <mergeCell ref="C843:C846"/>
    <mergeCell ref="D843:D846"/>
    <mergeCell ref="E843:E846"/>
    <mergeCell ref="F843:F846"/>
    <mergeCell ref="G843:G846"/>
    <mergeCell ref="H843:H846"/>
    <mergeCell ref="L839:L840"/>
    <mergeCell ref="M839:M840"/>
    <mergeCell ref="AF839:AF840"/>
    <mergeCell ref="L841:L842"/>
    <mergeCell ref="M841:M842"/>
    <mergeCell ref="AF841:AF842"/>
    <mergeCell ref="AA833:AA842"/>
    <mergeCell ref="AB833:AB842"/>
    <mergeCell ref="AF833:AF834"/>
    <mergeCell ref="AG833:AG842"/>
    <mergeCell ref="AH833:AH842"/>
    <mergeCell ref="AQ833:AQ842"/>
    <mergeCell ref="AF835:AF836"/>
    <mergeCell ref="AF837:AF838"/>
    <mergeCell ref="K833:K842"/>
    <mergeCell ref="L833:L834"/>
    <mergeCell ref="M833:M834"/>
    <mergeCell ref="X833:X842"/>
    <mergeCell ref="Y833:Y842"/>
    <mergeCell ref="Z833:Z842"/>
    <mergeCell ref="L835:L836"/>
    <mergeCell ref="M835:M836"/>
    <mergeCell ref="L837:L838"/>
    <mergeCell ref="M837:M838"/>
    <mergeCell ref="AF829:AF830"/>
    <mergeCell ref="L831:L832"/>
    <mergeCell ref="M831:M832"/>
    <mergeCell ref="AF831:AF832"/>
    <mergeCell ref="C833:C842"/>
    <mergeCell ref="D833:D842"/>
    <mergeCell ref="G833:G842"/>
    <mergeCell ref="H833:H842"/>
    <mergeCell ref="I833:I842"/>
    <mergeCell ref="J833:J842"/>
    <mergeCell ref="AB825:AB832"/>
    <mergeCell ref="AF825:AF826"/>
    <mergeCell ref="AG825:AG832"/>
    <mergeCell ref="AH825:AH832"/>
    <mergeCell ref="AQ825:AQ832"/>
    <mergeCell ref="L827:L828"/>
    <mergeCell ref="M827:M828"/>
    <mergeCell ref="AF827:AF828"/>
    <mergeCell ref="L829:L830"/>
    <mergeCell ref="M829:M830"/>
    <mergeCell ref="AF823:AF824"/>
    <mergeCell ref="C825:C832"/>
    <mergeCell ref="D825:D832"/>
    <mergeCell ref="G825:G832"/>
    <mergeCell ref="H825:H832"/>
    <mergeCell ref="I825:I832"/>
    <mergeCell ref="J825:J832"/>
    <mergeCell ref="K825:K832"/>
    <mergeCell ref="L825:L826"/>
    <mergeCell ref="M825:M826"/>
    <mergeCell ref="AF817:AF818"/>
    <mergeCell ref="AG817:AG824"/>
    <mergeCell ref="AH817:AH824"/>
    <mergeCell ref="AQ817:AQ824"/>
    <mergeCell ref="L819:L820"/>
    <mergeCell ref="M819:M820"/>
    <mergeCell ref="AF819:AF820"/>
    <mergeCell ref="L821:L822"/>
    <mergeCell ref="M821:M822"/>
    <mergeCell ref="AF821:AF822"/>
    <mergeCell ref="X817:X824"/>
    <mergeCell ref="Y817:Y824"/>
    <mergeCell ref="Z817:Z824"/>
    <mergeCell ref="AA817:AA824"/>
    <mergeCell ref="AB817:AB824"/>
    <mergeCell ref="AD817:AD842"/>
    <mergeCell ref="X825:X832"/>
    <mergeCell ref="Y825:Y832"/>
    <mergeCell ref="Z825:Z832"/>
    <mergeCell ref="AA825:AA832"/>
    <mergeCell ref="H817:H824"/>
    <mergeCell ref="I817:I824"/>
    <mergeCell ref="J817:J824"/>
    <mergeCell ref="K817:K824"/>
    <mergeCell ref="L817:L818"/>
    <mergeCell ref="M817:M818"/>
    <mergeCell ref="L823:L824"/>
    <mergeCell ref="M823:M824"/>
    <mergeCell ref="AQ813:AQ816"/>
    <mergeCell ref="L815:L816"/>
    <mergeCell ref="M815:M816"/>
    <mergeCell ref="AF815:AF816"/>
    <mergeCell ref="A817:A880"/>
    <mergeCell ref="C817:C824"/>
    <mergeCell ref="D817:D824"/>
    <mergeCell ref="E817:E842"/>
    <mergeCell ref="F817:F842"/>
    <mergeCell ref="G817:G824"/>
    <mergeCell ref="Z813:Z816"/>
    <mergeCell ref="AA813:AA816"/>
    <mergeCell ref="AB813:AB816"/>
    <mergeCell ref="AD813:AD816"/>
    <mergeCell ref="AF813:AF814"/>
    <mergeCell ref="AG813:AG816"/>
    <mergeCell ref="AF811:AF812"/>
    <mergeCell ref="G813:G816"/>
    <mergeCell ref="H813:H816"/>
    <mergeCell ref="I813:I816"/>
    <mergeCell ref="J813:J816"/>
    <mergeCell ref="K813:K816"/>
    <mergeCell ref="L813:L814"/>
    <mergeCell ref="M813:M814"/>
    <mergeCell ref="X813:X816"/>
    <mergeCell ref="Y813:Y816"/>
    <mergeCell ref="AD805:AD812"/>
    <mergeCell ref="AF805:AF806"/>
    <mergeCell ref="AG805:AG812"/>
    <mergeCell ref="AQ805:AQ812"/>
    <mergeCell ref="L807:L808"/>
    <mergeCell ref="M807:M808"/>
    <mergeCell ref="AF807:AF808"/>
    <mergeCell ref="L809:L810"/>
    <mergeCell ref="M809:M810"/>
    <mergeCell ref="AF809:AF810"/>
    <mergeCell ref="M805:M806"/>
    <mergeCell ref="X805:X812"/>
    <mergeCell ref="Y805:Y812"/>
    <mergeCell ref="Z805:Z812"/>
    <mergeCell ref="AA805:AA812"/>
    <mergeCell ref="AB805:AB812"/>
    <mergeCell ref="M811:M812"/>
    <mergeCell ref="G805:G812"/>
    <mergeCell ref="H805:H812"/>
    <mergeCell ref="I805:I812"/>
    <mergeCell ref="J805:J812"/>
    <mergeCell ref="K805:K812"/>
    <mergeCell ref="L805:L806"/>
    <mergeCell ref="L811:L812"/>
    <mergeCell ref="AF799:AF800"/>
    <mergeCell ref="AG799:AG804"/>
    <mergeCell ref="AQ799:AQ804"/>
    <mergeCell ref="L801:L802"/>
    <mergeCell ref="M801:M802"/>
    <mergeCell ref="AF801:AF802"/>
    <mergeCell ref="L803:L804"/>
    <mergeCell ref="M803:M804"/>
    <mergeCell ref="AF803:AF804"/>
    <mergeCell ref="M799:M800"/>
    <mergeCell ref="X799:X804"/>
    <mergeCell ref="Y799:Y804"/>
    <mergeCell ref="Z799:Z804"/>
    <mergeCell ref="AA799:AA804"/>
    <mergeCell ref="AB799:AB804"/>
    <mergeCell ref="G799:G804"/>
    <mergeCell ref="H799:H804"/>
    <mergeCell ref="I799:I804"/>
    <mergeCell ref="J799:J804"/>
    <mergeCell ref="K799:K804"/>
    <mergeCell ref="L799:L800"/>
    <mergeCell ref="AG793:AG798"/>
    <mergeCell ref="AQ793:AQ798"/>
    <mergeCell ref="L795:L796"/>
    <mergeCell ref="M795:M796"/>
    <mergeCell ref="AF795:AF796"/>
    <mergeCell ref="L797:L798"/>
    <mergeCell ref="M797:M798"/>
    <mergeCell ref="AF797:AF798"/>
    <mergeCell ref="X793:X798"/>
    <mergeCell ref="Y793:Y798"/>
    <mergeCell ref="Z793:Z798"/>
    <mergeCell ref="AA793:AA798"/>
    <mergeCell ref="AB793:AB798"/>
    <mergeCell ref="AF793:AF794"/>
    <mergeCell ref="H793:H798"/>
    <mergeCell ref="I793:I798"/>
    <mergeCell ref="J793:J798"/>
    <mergeCell ref="K793:K798"/>
    <mergeCell ref="L793:L794"/>
    <mergeCell ref="M793:M794"/>
    <mergeCell ref="L789:L790"/>
    <mergeCell ref="M789:M790"/>
    <mergeCell ref="AF789:AF790"/>
    <mergeCell ref="I791:I792"/>
    <mergeCell ref="L791:L792"/>
    <mergeCell ref="M791:M792"/>
    <mergeCell ref="AF791:AF792"/>
    <mergeCell ref="AD783:AD804"/>
    <mergeCell ref="AF783:AF784"/>
    <mergeCell ref="AG783:AG792"/>
    <mergeCell ref="AQ783:AQ792"/>
    <mergeCell ref="L785:L786"/>
    <mergeCell ref="M785:M786"/>
    <mergeCell ref="AF785:AF786"/>
    <mergeCell ref="L787:L788"/>
    <mergeCell ref="M787:M788"/>
    <mergeCell ref="AF787:AF788"/>
    <mergeCell ref="M783:M784"/>
    <mergeCell ref="X783:X792"/>
    <mergeCell ref="Y783:Y792"/>
    <mergeCell ref="Z783:Z792"/>
    <mergeCell ref="AA783:AA792"/>
    <mergeCell ref="AB783:AB792"/>
    <mergeCell ref="AF779:AF780"/>
    <mergeCell ref="L781:L782"/>
    <mergeCell ref="M781:M782"/>
    <mergeCell ref="AF781:AF782"/>
    <mergeCell ref="G783:G792"/>
    <mergeCell ref="H783:H792"/>
    <mergeCell ref="I783:I790"/>
    <mergeCell ref="J783:J792"/>
    <mergeCell ref="K783:K792"/>
    <mergeCell ref="L783:L784"/>
    <mergeCell ref="AB775:AB782"/>
    <mergeCell ref="AD775:AD782"/>
    <mergeCell ref="AF775:AF776"/>
    <mergeCell ref="AG775:AG782"/>
    <mergeCell ref="AQ775:AQ782"/>
    <mergeCell ref="L777:L778"/>
    <mergeCell ref="M777:M778"/>
    <mergeCell ref="AF777:AF778"/>
    <mergeCell ref="L779:L780"/>
    <mergeCell ref="M779:M780"/>
    <mergeCell ref="J775:J782"/>
    <mergeCell ref="K775:K782"/>
    <mergeCell ref="L775:L776"/>
    <mergeCell ref="M775:M776"/>
    <mergeCell ref="X775:X782"/>
    <mergeCell ref="Y775:Y782"/>
    <mergeCell ref="AH769:AH816"/>
    <mergeCell ref="AQ769:AQ774"/>
    <mergeCell ref="L771:L772"/>
    <mergeCell ref="M771:M772"/>
    <mergeCell ref="AF771:AF772"/>
    <mergeCell ref="L773:L774"/>
    <mergeCell ref="M773:M774"/>
    <mergeCell ref="AF773:AF774"/>
    <mergeCell ref="Z775:Z782"/>
    <mergeCell ref="AA775:AA782"/>
    <mergeCell ref="Z769:Z774"/>
    <mergeCell ref="AA769:AA774"/>
    <mergeCell ref="AB769:AB774"/>
    <mergeCell ref="AD769:AD774"/>
    <mergeCell ref="AF769:AF770"/>
    <mergeCell ref="AG769:AG774"/>
    <mergeCell ref="J769:J774"/>
    <mergeCell ref="K769:K774"/>
    <mergeCell ref="L769:L770"/>
    <mergeCell ref="M769:M770"/>
    <mergeCell ref="X769:X774"/>
    <mergeCell ref="Y769:Y774"/>
    <mergeCell ref="D769:D816"/>
    <mergeCell ref="E769:E816"/>
    <mergeCell ref="F769:F816"/>
    <mergeCell ref="G769:G774"/>
    <mergeCell ref="H769:H774"/>
    <mergeCell ref="I769:I774"/>
    <mergeCell ref="G775:G782"/>
    <mergeCell ref="H775:H782"/>
    <mergeCell ref="I775:I782"/>
    <mergeCell ref="G793:G798"/>
    <mergeCell ref="AQ761:AQ768"/>
    <mergeCell ref="L763:L764"/>
    <mergeCell ref="M763:M764"/>
    <mergeCell ref="AF763:AF764"/>
    <mergeCell ref="L765:L766"/>
    <mergeCell ref="M765:M766"/>
    <mergeCell ref="AF765:AF766"/>
    <mergeCell ref="L767:L768"/>
    <mergeCell ref="M767:M768"/>
    <mergeCell ref="AF767:AF768"/>
    <mergeCell ref="Z761:Z768"/>
    <mergeCell ref="AA761:AA768"/>
    <mergeCell ref="AB761:AB768"/>
    <mergeCell ref="AF761:AF762"/>
    <mergeCell ref="AG761:AG768"/>
    <mergeCell ref="AH761:AH768"/>
    <mergeCell ref="J761:J768"/>
    <mergeCell ref="K761:K768"/>
    <mergeCell ref="L761:L762"/>
    <mergeCell ref="M761:M762"/>
    <mergeCell ref="X761:X768"/>
    <mergeCell ref="Y761:Y768"/>
    <mergeCell ref="L759:L760"/>
    <mergeCell ref="M759:M760"/>
    <mergeCell ref="AF759:AF760"/>
    <mergeCell ref="C761:C768"/>
    <mergeCell ref="D761:D768"/>
    <mergeCell ref="E761:E768"/>
    <mergeCell ref="F761:F768"/>
    <mergeCell ref="G761:G768"/>
    <mergeCell ref="H761:H768"/>
    <mergeCell ref="I761:I768"/>
    <mergeCell ref="L755:L756"/>
    <mergeCell ref="M755:M756"/>
    <mergeCell ref="AF755:AF756"/>
    <mergeCell ref="L757:L758"/>
    <mergeCell ref="M757:M758"/>
    <mergeCell ref="AF757:AF758"/>
    <mergeCell ref="Z753:Z760"/>
    <mergeCell ref="AA753:AA760"/>
    <mergeCell ref="AB753:AB760"/>
    <mergeCell ref="AF753:AF754"/>
    <mergeCell ref="AG753:AG760"/>
    <mergeCell ref="AQ753:AQ760"/>
    <mergeCell ref="AF751:AF752"/>
    <mergeCell ref="G753:G760"/>
    <mergeCell ref="H753:H760"/>
    <mergeCell ref="I753:I760"/>
    <mergeCell ref="J753:J760"/>
    <mergeCell ref="K753:K760"/>
    <mergeCell ref="L753:L754"/>
    <mergeCell ref="M753:M754"/>
    <mergeCell ref="X753:X760"/>
    <mergeCell ref="Y753:Y760"/>
    <mergeCell ref="AG747:AG752"/>
    <mergeCell ref="AH747:AH760"/>
    <mergeCell ref="AQ747:AQ752"/>
    <mergeCell ref="I749:I750"/>
    <mergeCell ref="J749:J750"/>
    <mergeCell ref="L749:L750"/>
    <mergeCell ref="M749:M750"/>
    <mergeCell ref="AF749:AF750"/>
    <mergeCell ref="I751:I752"/>
    <mergeCell ref="J751:J752"/>
    <mergeCell ref="M747:M748"/>
    <mergeCell ref="X747:X752"/>
    <mergeCell ref="Y747:Y752"/>
    <mergeCell ref="Z747:Z752"/>
    <mergeCell ref="AA747:AA752"/>
    <mergeCell ref="AB747:AB752"/>
    <mergeCell ref="M751:M752"/>
    <mergeCell ref="G747:G752"/>
    <mergeCell ref="H747:H752"/>
    <mergeCell ref="I747:I748"/>
    <mergeCell ref="J747:J748"/>
    <mergeCell ref="K747:K752"/>
    <mergeCell ref="L747:L748"/>
    <mergeCell ref="L751:L752"/>
    <mergeCell ref="AJ735:AJ910"/>
    <mergeCell ref="AQ735:AQ746"/>
    <mergeCell ref="L737:L738"/>
    <mergeCell ref="M737:M738"/>
    <mergeCell ref="AF737:AF738"/>
    <mergeCell ref="L739:L740"/>
    <mergeCell ref="M739:M740"/>
    <mergeCell ref="AF739:AF740"/>
    <mergeCell ref="L741:L742"/>
    <mergeCell ref="M741:M742"/>
    <mergeCell ref="AC735:AC910"/>
    <mergeCell ref="AD735:AD768"/>
    <mergeCell ref="AF735:AF736"/>
    <mergeCell ref="AG735:AG746"/>
    <mergeCell ref="AH735:AH746"/>
    <mergeCell ref="AI735:AI910"/>
    <mergeCell ref="AF741:AF742"/>
    <mergeCell ref="AF743:AF744"/>
    <mergeCell ref="AF745:AF746"/>
    <mergeCell ref="AF747:AF748"/>
    <mergeCell ref="M735:M736"/>
    <mergeCell ref="X735:X746"/>
    <mergeCell ref="Y735:Y746"/>
    <mergeCell ref="Z735:Z746"/>
    <mergeCell ref="AA735:AA746"/>
    <mergeCell ref="AB735:AB746"/>
    <mergeCell ref="M743:M744"/>
    <mergeCell ref="M745:M746"/>
    <mergeCell ref="G735:G746"/>
    <mergeCell ref="H735:H746"/>
    <mergeCell ref="I735:I746"/>
    <mergeCell ref="J735:J746"/>
    <mergeCell ref="K735:K746"/>
    <mergeCell ref="L735:L736"/>
    <mergeCell ref="L743:L744"/>
    <mergeCell ref="L745:L746"/>
    <mergeCell ref="A735:A768"/>
    <mergeCell ref="B735:B910"/>
    <mergeCell ref="C735:C746"/>
    <mergeCell ref="D735:D746"/>
    <mergeCell ref="E735:E760"/>
    <mergeCell ref="F735:F760"/>
    <mergeCell ref="C747:C760"/>
    <mergeCell ref="D747:D760"/>
    <mergeCell ref="A769:A816"/>
    <mergeCell ref="C769:C816"/>
    <mergeCell ref="L731:L732"/>
    <mergeCell ref="M731:M732"/>
    <mergeCell ref="AF731:AF732"/>
    <mergeCell ref="L733:L734"/>
    <mergeCell ref="M733:M734"/>
    <mergeCell ref="AF733:AF734"/>
    <mergeCell ref="L727:L728"/>
    <mergeCell ref="M727:M728"/>
    <mergeCell ref="AF727:AF728"/>
    <mergeCell ref="L729:L730"/>
    <mergeCell ref="M729:M730"/>
    <mergeCell ref="AF729:AF730"/>
    <mergeCell ref="AA721:AA734"/>
    <mergeCell ref="AB721:AB734"/>
    <mergeCell ref="AF721:AF722"/>
    <mergeCell ref="AG721:AG734"/>
    <mergeCell ref="AH721:AH734"/>
    <mergeCell ref="AQ721:AQ734"/>
    <mergeCell ref="AF723:AF724"/>
    <mergeCell ref="AF725:AF726"/>
    <mergeCell ref="I721:I734"/>
    <mergeCell ref="J721:J734"/>
    <mergeCell ref="K721:K734"/>
    <mergeCell ref="L721:L722"/>
    <mergeCell ref="M721:M722"/>
    <mergeCell ref="X721:X734"/>
    <mergeCell ref="L723:L724"/>
    <mergeCell ref="M723:M724"/>
    <mergeCell ref="L725:L726"/>
    <mergeCell ref="M725:M726"/>
    <mergeCell ref="C721:C734"/>
    <mergeCell ref="D721:D734"/>
    <mergeCell ref="E721:E734"/>
    <mergeCell ref="F721:F734"/>
    <mergeCell ref="G721:G734"/>
    <mergeCell ref="H721:H734"/>
    <mergeCell ref="M715:M716"/>
    <mergeCell ref="AF715:AF716"/>
    <mergeCell ref="L717:L718"/>
    <mergeCell ref="M717:M718"/>
    <mergeCell ref="AF717:AF718"/>
    <mergeCell ref="L719:L720"/>
    <mergeCell ref="M719:M720"/>
    <mergeCell ref="AF719:AF720"/>
    <mergeCell ref="AG705:AG720"/>
    <mergeCell ref="AH705:AH720"/>
    <mergeCell ref="AQ705:AQ720"/>
    <mergeCell ref="L707:L708"/>
    <mergeCell ref="M707:M708"/>
    <mergeCell ref="AF707:AF708"/>
    <mergeCell ref="L709:L710"/>
    <mergeCell ref="M709:M710"/>
    <mergeCell ref="AF709:AF710"/>
    <mergeCell ref="L711:L712"/>
    <mergeCell ref="Y705:Y720"/>
    <mergeCell ref="Z705:Z720"/>
    <mergeCell ref="AA705:AA720"/>
    <mergeCell ref="AB705:AB720"/>
    <mergeCell ref="AD705:AD734"/>
    <mergeCell ref="AF705:AF706"/>
    <mergeCell ref="AF711:AF712"/>
    <mergeCell ref="AF713:AF714"/>
    <mergeCell ref="Y721:Y734"/>
    <mergeCell ref="Z721:Z734"/>
    <mergeCell ref="I705:I720"/>
    <mergeCell ref="J705:J720"/>
    <mergeCell ref="K705:K720"/>
    <mergeCell ref="L705:L706"/>
    <mergeCell ref="M705:M706"/>
    <mergeCell ref="X705:X720"/>
    <mergeCell ref="M711:M712"/>
    <mergeCell ref="L713:L714"/>
    <mergeCell ref="M713:M714"/>
    <mergeCell ref="L715:L716"/>
    <mergeCell ref="AF701:AF702"/>
    <mergeCell ref="L703:L704"/>
    <mergeCell ref="M703:M704"/>
    <mergeCell ref="AF703:AF704"/>
    <mergeCell ref="C705:C720"/>
    <mergeCell ref="D705:D720"/>
    <mergeCell ref="E705:E720"/>
    <mergeCell ref="F705:F720"/>
    <mergeCell ref="G705:G720"/>
    <mergeCell ref="H705:H720"/>
    <mergeCell ref="Z697:Z704"/>
    <mergeCell ref="AA697:AA704"/>
    <mergeCell ref="AB697:AB704"/>
    <mergeCell ref="AF697:AF698"/>
    <mergeCell ref="AG697:AG704"/>
    <mergeCell ref="L699:L700"/>
    <mergeCell ref="M699:M700"/>
    <mergeCell ref="AF699:AF700"/>
    <mergeCell ref="L701:L702"/>
    <mergeCell ref="M701:M702"/>
    <mergeCell ref="AF695:AF696"/>
    <mergeCell ref="G697:G704"/>
    <mergeCell ref="H697:H704"/>
    <mergeCell ref="I697:I704"/>
    <mergeCell ref="J697:J704"/>
    <mergeCell ref="K697:K704"/>
    <mergeCell ref="L697:L698"/>
    <mergeCell ref="M697:M698"/>
    <mergeCell ref="X697:X704"/>
    <mergeCell ref="Y697:Y704"/>
    <mergeCell ref="AF689:AF690"/>
    <mergeCell ref="AG689:AG696"/>
    <mergeCell ref="L691:L692"/>
    <mergeCell ref="M691:M692"/>
    <mergeCell ref="AF691:AF692"/>
    <mergeCell ref="L693:L694"/>
    <mergeCell ref="M693:M694"/>
    <mergeCell ref="AF693:AF694"/>
    <mergeCell ref="L695:L696"/>
    <mergeCell ref="M695:M696"/>
    <mergeCell ref="M689:M690"/>
    <mergeCell ref="X689:X696"/>
    <mergeCell ref="Y689:Y696"/>
    <mergeCell ref="Z689:Z696"/>
    <mergeCell ref="AA689:AA696"/>
    <mergeCell ref="AB689:AB696"/>
    <mergeCell ref="G689:G696"/>
    <mergeCell ref="H689:H696"/>
    <mergeCell ref="I689:I696"/>
    <mergeCell ref="J689:J696"/>
    <mergeCell ref="K689:K696"/>
    <mergeCell ref="L689:L690"/>
    <mergeCell ref="Z685:Z688"/>
    <mergeCell ref="AA685:AA688"/>
    <mergeCell ref="AB685:AB688"/>
    <mergeCell ref="AF685:AF686"/>
    <mergeCell ref="AG685:AG688"/>
    <mergeCell ref="L687:L688"/>
    <mergeCell ref="M687:M688"/>
    <mergeCell ref="AF687:AF688"/>
    <mergeCell ref="AF683:AF684"/>
    <mergeCell ref="G685:G688"/>
    <mergeCell ref="H685:H688"/>
    <mergeCell ref="I685:I688"/>
    <mergeCell ref="J685:J688"/>
    <mergeCell ref="K685:K688"/>
    <mergeCell ref="L685:L686"/>
    <mergeCell ref="M685:M686"/>
    <mergeCell ref="X685:X688"/>
    <mergeCell ref="Y685:Y688"/>
    <mergeCell ref="AF677:AF678"/>
    <mergeCell ref="AG677:AG684"/>
    <mergeCell ref="L679:L680"/>
    <mergeCell ref="M679:M680"/>
    <mergeCell ref="AF679:AF680"/>
    <mergeCell ref="L681:L682"/>
    <mergeCell ref="M681:M682"/>
    <mergeCell ref="AF681:AF682"/>
    <mergeCell ref="L683:L684"/>
    <mergeCell ref="M683:M684"/>
    <mergeCell ref="M677:M678"/>
    <mergeCell ref="X677:X684"/>
    <mergeCell ref="Y677:Y684"/>
    <mergeCell ref="Z677:Z684"/>
    <mergeCell ref="AA677:AA684"/>
    <mergeCell ref="AB677:AB684"/>
    <mergeCell ref="G677:G684"/>
    <mergeCell ref="H677:H684"/>
    <mergeCell ref="I677:I684"/>
    <mergeCell ref="J677:J684"/>
    <mergeCell ref="K677:K684"/>
    <mergeCell ref="L677:L678"/>
    <mergeCell ref="AF671:AF672"/>
    <mergeCell ref="AG671:AG676"/>
    <mergeCell ref="AQ671:AQ676"/>
    <mergeCell ref="L673:L674"/>
    <mergeCell ref="M673:M674"/>
    <mergeCell ref="AF673:AF674"/>
    <mergeCell ref="L675:L676"/>
    <mergeCell ref="M675:M676"/>
    <mergeCell ref="AF675:AF676"/>
    <mergeCell ref="M671:M672"/>
    <mergeCell ref="X671:X676"/>
    <mergeCell ref="Y671:Y676"/>
    <mergeCell ref="Z671:Z676"/>
    <mergeCell ref="AA671:AA676"/>
    <mergeCell ref="AB671:AB676"/>
    <mergeCell ref="G671:G676"/>
    <mergeCell ref="H671:H676"/>
    <mergeCell ref="I671:I676"/>
    <mergeCell ref="J671:J676"/>
    <mergeCell ref="K671:K676"/>
    <mergeCell ref="L671:L672"/>
    <mergeCell ref="AG663:AG670"/>
    <mergeCell ref="AH663:AH704"/>
    <mergeCell ref="AQ663:AQ670"/>
    <mergeCell ref="L665:L666"/>
    <mergeCell ref="M665:M666"/>
    <mergeCell ref="AF665:AF666"/>
    <mergeCell ref="L667:L668"/>
    <mergeCell ref="M667:M668"/>
    <mergeCell ref="AF667:AF668"/>
    <mergeCell ref="L669:L670"/>
    <mergeCell ref="X663:X670"/>
    <mergeCell ref="Y663:Y670"/>
    <mergeCell ref="Z663:Z670"/>
    <mergeCell ref="AA663:AA670"/>
    <mergeCell ref="AB663:AB670"/>
    <mergeCell ref="AF663:AF664"/>
    <mergeCell ref="AF669:AF670"/>
    <mergeCell ref="H663:H670"/>
    <mergeCell ref="I663:I670"/>
    <mergeCell ref="J663:J670"/>
    <mergeCell ref="K663:K670"/>
    <mergeCell ref="L663:L664"/>
    <mergeCell ref="M663:M664"/>
    <mergeCell ref="M669:M670"/>
    <mergeCell ref="AH659:AH662"/>
    <mergeCell ref="AQ659:AQ662"/>
    <mergeCell ref="L661:L662"/>
    <mergeCell ref="M661:M662"/>
    <mergeCell ref="AF661:AF662"/>
    <mergeCell ref="C663:C704"/>
    <mergeCell ref="D663:D704"/>
    <mergeCell ref="E663:E704"/>
    <mergeCell ref="F663:F704"/>
    <mergeCell ref="G663:G670"/>
    <mergeCell ref="Y659:Y662"/>
    <mergeCell ref="Z659:Z662"/>
    <mergeCell ref="AA659:AA662"/>
    <mergeCell ref="AB659:AB662"/>
    <mergeCell ref="AF659:AF660"/>
    <mergeCell ref="AG659:AG662"/>
    <mergeCell ref="I659:I662"/>
    <mergeCell ref="J659:J662"/>
    <mergeCell ref="K659:K662"/>
    <mergeCell ref="L659:L660"/>
    <mergeCell ref="M659:M660"/>
    <mergeCell ref="X659:X662"/>
    <mergeCell ref="C659:C662"/>
    <mergeCell ref="D659:D662"/>
    <mergeCell ref="E659:E662"/>
    <mergeCell ref="F659:F662"/>
    <mergeCell ref="G659:G662"/>
    <mergeCell ref="H659:H662"/>
    <mergeCell ref="AH651:AH658"/>
    <mergeCell ref="AQ651:AQ658"/>
    <mergeCell ref="L653:L654"/>
    <mergeCell ref="M653:M654"/>
    <mergeCell ref="AF653:AF654"/>
    <mergeCell ref="L655:L656"/>
    <mergeCell ref="M655:M656"/>
    <mergeCell ref="AF655:AF656"/>
    <mergeCell ref="L657:L658"/>
    <mergeCell ref="M657:M658"/>
    <mergeCell ref="Y651:Y658"/>
    <mergeCell ref="Z651:Z658"/>
    <mergeCell ref="AA651:AA658"/>
    <mergeCell ref="AB651:AB658"/>
    <mergeCell ref="AF651:AF652"/>
    <mergeCell ref="AG651:AG658"/>
    <mergeCell ref="AF657:AF658"/>
    <mergeCell ref="I651:I658"/>
    <mergeCell ref="J651:J658"/>
    <mergeCell ref="K651:K658"/>
    <mergeCell ref="L651:L652"/>
    <mergeCell ref="M651:M652"/>
    <mergeCell ref="X651:X658"/>
    <mergeCell ref="C651:C658"/>
    <mergeCell ref="D651:D658"/>
    <mergeCell ref="E651:E658"/>
    <mergeCell ref="F651:F658"/>
    <mergeCell ref="G651:G658"/>
    <mergeCell ref="H651:H658"/>
    <mergeCell ref="AH645:AH650"/>
    <mergeCell ref="AQ645:AQ650"/>
    <mergeCell ref="L647:L648"/>
    <mergeCell ref="M647:M648"/>
    <mergeCell ref="AF647:AF648"/>
    <mergeCell ref="L649:L650"/>
    <mergeCell ref="M649:M650"/>
    <mergeCell ref="AF649:AF650"/>
    <mergeCell ref="Y645:Y650"/>
    <mergeCell ref="Z645:Z650"/>
    <mergeCell ref="AA645:AA650"/>
    <mergeCell ref="AB645:AB650"/>
    <mergeCell ref="AF645:AF646"/>
    <mergeCell ref="AG645:AG650"/>
    <mergeCell ref="I645:I650"/>
    <mergeCell ref="J645:J650"/>
    <mergeCell ref="K645:K650"/>
    <mergeCell ref="L645:L646"/>
    <mergeCell ref="M645:M646"/>
    <mergeCell ref="X645:X650"/>
    <mergeCell ref="AF641:AF642"/>
    <mergeCell ref="L643:L644"/>
    <mergeCell ref="M643:M644"/>
    <mergeCell ref="AF643:AF644"/>
    <mergeCell ref="C645:C650"/>
    <mergeCell ref="D645:D650"/>
    <mergeCell ref="E645:E650"/>
    <mergeCell ref="F645:F650"/>
    <mergeCell ref="G645:G650"/>
    <mergeCell ref="H645:H650"/>
    <mergeCell ref="AB637:AB644"/>
    <mergeCell ref="AF637:AF638"/>
    <mergeCell ref="AG637:AG644"/>
    <mergeCell ref="AH637:AH644"/>
    <mergeCell ref="AQ637:AQ644"/>
    <mergeCell ref="L639:L640"/>
    <mergeCell ref="M639:M640"/>
    <mergeCell ref="AF639:AF640"/>
    <mergeCell ref="L641:L642"/>
    <mergeCell ref="M641:M642"/>
    <mergeCell ref="I637:I644"/>
    <mergeCell ref="J637:J644"/>
    <mergeCell ref="K637:K644"/>
    <mergeCell ref="L637:L638"/>
    <mergeCell ref="M637:M638"/>
    <mergeCell ref="X637:X644"/>
    <mergeCell ref="C637:C644"/>
    <mergeCell ref="D637:D644"/>
    <mergeCell ref="E637:E644"/>
    <mergeCell ref="F637:F644"/>
    <mergeCell ref="G637:G644"/>
    <mergeCell ref="H637:H644"/>
    <mergeCell ref="AG629:AG636"/>
    <mergeCell ref="AH629:AH636"/>
    <mergeCell ref="AQ629:AQ636"/>
    <mergeCell ref="L631:L632"/>
    <mergeCell ref="M631:M632"/>
    <mergeCell ref="AF631:AF632"/>
    <mergeCell ref="L633:L634"/>
    <mergeCell ref="M633:M634"/>
    <mergeCell ref="AF633:AF634"/>
    <mergeCell ref="L635:L636"/>
    <mergeCell ref="Y629:Y636"/>
    <mergeCell ref="Z629:Z636"/>
    <mergeCell ref="AA629:AA636"/>
    <mergeCell ref="AB629:AB636"/>
    <mergeCell ref="AD629:AD704"/>
    <mergeCell ref="AF629:AF630"/>
    <mergeCell ref="AF635:AF636"/>
    <mergeCell ref="Y637:Y644"/>
    <mergeCell ref="Z637:Z644"/>
    <mergeCell ref="AA637:AA644"/>
    <mergeCell ref="I629:I636"/>
    <mergeCell ref="J629:J636"/>
    <mergeCell ref="K629:K636"/>
    <mergeCell ref="L629:L630"/>
    <mergeCell ref="M629:M630"/>
    <mergeCell ref="X629:X636"/>
    <mergeCell ref="M635:M636"/>
    <mergeCell ref="C629:C636"/>
    <mergeCell ref="D629:D636"/>
    <mergeCell ref="E629:E636"/>
    <mergeCell ref="F629:F636"/>
    <mergeCell ref="G629:G636"/>
    <mergeCell ref="H629:H636"/>
    <mergeCell ref="AG621:AG628"/>
    <mergeCell ref="AH621:AH628"/>
    <mergeCell ref="AQ621:AQ628"/>
    <mergeCell ref="L623:L624"/>
    <mergeCell ref="M623:M624"/>
    <mergeCell ref="AF623:AF624"/>
    <mergeCell ref="L625:L626"/>
    <mergeCell ref="M625:M626"/>
    <mergeCell ref="AF625:AF626"/>
    <mergeCell ref="L627:L628"/>
    <mergeCell ref="Y621:Y628"/>
    <mergeCell ref="Z621:Z628"/>
    <mergeCell ref="AA621:AA628"/>
    <mergeCell ref="AB621:AB628"/>
    <mergeCell ref="AD621:AD628"/>
    <mergeCell ref="AF621:AF622"/>
    <mergeCell ref="AF627:AF628"/>
    <mergeCell ref="I621:I628"/>
    <mergeCell ref="J621:J628"/>
    <mergeCell ref="K621:K628"/>
    <mergeCell ref="L621:L622"/>
    <mergeCell ref="M621:M622"/>
    <mergeCell ref="X621:X628"/>
    <mergeCell ref="M627:M628"/>
    <mergeCell ref="C621:C628"/>
    <mergeCell ref="D621:D628"/>
    <mergeCell ref="E621:E628"/>
    <mergeCell ref="F621:F628"/>
    <mergeCell ref="G621:G628"/>
    <mergeCell ref="H621:H628"/>
    <mergeCell ref="AG615:AG620"/>
    <mergeCell ref="AH615:AH620"/>
    <mergeCell ref="AQ615:AQ620"/>
    <mergeCell ref="L617:L618"/>
    <mergeCell ref="M617:M618"/>
    <mergeCell ref="AF617:AF618"/>
    <mergeCell ref="L619:L620"/>
    <mergeCell ref="M619:M620"/>
    <mergeCell ref="AF619:AF620"/>
    <mergeCell ref="Y615:Y620"/>
    <mergeCell ref="Z615:Z620"/>
    <mergeCell ref="AA615:AA620"/>
    <mergeCell ref="AB615:AB620"/>
    <mergeCell ref="AD615:AD620"/>
    <mergeCell ref="AF615:AF616"/>
    <mergeCell ref="I615:I620"/>
    <mergeCell ref="J615:J620"/>
    <mergeCell ref="K615:K620"/>
    <mergeCell ref="L615:L616"/>
    <mergeCell ref="M615:M616"/>
    <mergeCell ref="X615:X620"/>
    <mergeCell ref="C615:C620"/>
    <mergeCell ref="D615:D620"/>
    <mergeCell ref="E615:E620"/>
    <mergeCell ref="F615:F620"/>
    <mergeCell ref="G615:G620"/>
    <mergeCell ref="H615:H620"/>
    <mergeCell ref="AG609:AG614"/>
    <mergeCell ref="AH609:AH614"/>
    <mergeCell ref="AQ609:AQ614"/>
    <mergeCell ref="L611:L612"/>
    <mergeCell ref="M611:M612"/>
    <mergeCell ref="AF611:AF612"/>
    <mergeCell ref="L613:L614"/>
    <mergeCell ref="M613:M614"/>
    <mergeCell ref="AF613:AF614"/>
    <mergeCell ref="Y609:Y614"/>
    <mergeCell ref="Z609:Z614"/>
    <mergeCell ref="AA609:AA614"/>
    <mergeCell ref="AB609:AB614"/>
    <mergeCell ref="AD609:AD614"/>
    <mergeCell ref="AF609:AF610"/>
    <mergeCell ref="I609:I614"/>
    <mergeCell ref="J609:J614"/>
    <mergeCell ref="K609:K614"/>
    <mergeCell ref="L609:L610"/>
    <mergeCell ref="M609:M610"/>
    <mergeCell ref="X609:X614"/>
    <mergeCell ref="C609:C614"/>
    <mergeCell ref="D609:D614"/>
    <mergeCell ref="E609:E614"/>
    <mergeCell ref="F609:F614"/>
    <mergeCell ref="G609:G614"/>
    <mergeCell ref="H609:H614"/>
    <mergeCell ref="AH597:AH608"/>
    <mergeCell ref="AQ597:AQ608"/>
    <mergeCell ref="L599:L600"/>
    <mergeCell ref="M599:M600"/>
    <mergeCell ref="AF599:AF600"/>
    <mergeCell ref="L601:L602"/>
    <mergeCell ref="M601:M602"/>
    <mergeCell ref="AF601:AF602"/>
    <mergeCell ref="L603:L604"/>
    <mergeCell ref="M603:M604"/>
    <mergeCell ref="Y597:Y608"/>
    <mergeCell ref="Z597:Z608"/>
    <mergeCell ref="AA597:AA608"/>
    <mergeCell ref="AB597:AB608"/>
    <mergeCell ref="AF597:AF598"/>
    <mergeCell ref="AG597:AG608"/>
    <mergeCell ref="AF603:AF604"/>
    <mergeCell ref="AF605:AF606"/>
    <mergeCell ref="AF607:AF608"/>
    <mergeCell ref="I597:I608"/>
    <mergeCell ref="J597:J608"/>
    <mergeCell ref="K597:K608"/>
    <mergeCell ref="L597:L598"/>
    <mergeCell ref="M597:M598"/>
    <mergeCell ref="X597:X608"/>
    <mergeCell ref="L605:L606"/>
    <mergeCell ref="M605:M606"/>
    <mergeCell ref="L607:L608"/>
    <mergeCell ref="M607:M608"/>
    <mergeCell ref="C597:C608"/>
    <mergeCell ref="D597:D608"/>
    <mergeCell ref="E597:E608"/>
    <mergeCell ref="F597:F608"/>
    <mergeCell ref="G597:G608"/>
    <mergeCell ref="H597:H608"/>
    <mergeCell ref="AH589:AH596"/>
    <mergeCell ref="AQ589:AQ596"/>
    <mergeCell ref="L591:L592"/>
    <mergeCell ref="M591:M592"/>
    <mergeCell ref="AF591:AF592"/>
    <mergeCell ref="L593:L594"/>
    <mergeCell ref="M593:M594"/>
    <mergeCell ref="AF593:AF594"/>
    <mergeCell ref="L595:L596"/>
    <mergeCell ref="M595:M596"/>
    <mergeCell ref="Y589:Y596"/>
    <mergeCell ref="Z589:Z596"/>
    <mergeCell ref="AA589:AA596"/>
    <mergeCell ref="AB589:AB596"/>
    <mergeCell ref="AF589:AF590"/>
    <mergeCell ref="AG589:AG596"/>
    <mergeCell ref="AF595:AF596"/>
    <mergeCell ref="I589:I596"/>
    <mergeCell ref="J589:J596"/>
    <mergeCell ref="K589:K596"/>
    <mergeCell ref="L589:L590"/>
    <mergeCell ref="M589:M590"/>
    <mergeCell ref="X589:X596"/>
    <mergeCell ref="C589:C596"/>
    <mergeCell ref="D589:D596"/>
    <mergeCell ref="E589:E596"/>
    <mergeCell ref="F589:F596"/>
    <mergeCell ref="G589:G596"/>
    <mergeCell ref="H589:H596"/>
    <mergeCell ref="AH581:AH588"/>
    <mergeCell ref="AQ581:AQ588"/>
    <mergeCell ref="L583:L584"/>
    <mergeCell ref="M583:M584"/>
    <mergeCell ref="AF583:AF584"/>
    <mergeCell ref="L585:L586"/>
    <mergeCell ref="M585:M586"/>
    <mergeCell ref="AF585:AF586"/>
    <mergeCell ref="L587:L588"/>
    <mergeCell ref="M587:M588"/>
    <mergeCell ref="Y581:Y588"/>
    <mergeCell ref="Z581:Z588"/>
    <mergeCell ref="AA581:AA588"/>
    <mergeCell ref="AB581:AB588"/>
    <mergeCell ref="AF581:AF582"/>
    <mergeCell ref="AG581:AG588"/>
    <mergeCell ref="AF587:AF588"/>
    <mergeCell ref="I581:I588"/>
    <mergeCell ref="J581:J588"/>
    <mergeCell ref="K581:K588"/>
    <mergeCell ref="L581:L582"/>
    <mergeCell ref="M581:M582"/>
    <mergeCell ref="X581:X588"/>
    <mergeCell ref="C581:C588"/>
    <mergeCell ref="D581:D588"/>
    <mergeCell ref="E581:E588"/>
    <mergeCell ref="F581:F588"/>
    <mergeCell ref="G581:G588"/>
    <mergeCell ref="H581:H588"/>
    <mergeCell ref="AH571:AH580"/>
    <mergeCell ref="AQ571:AQ580"/>
    <mergeCell ref="L573:L574"/>
    <mergeCell ref="M573:M574"/>
    <mergeCell ref="AF573:AF574"/>
    <mergeCell ref="L575:L576"/>
    <mergeCell ref="M575:M576"/>
    <mergeCell ref="AF575:AF576"/>
    <mergeCell ref="L577:L578"/>
    <mergeCell ref="M577:M578"/>
    <mergeCell ref="Y571:Y580"/>
    <mergeCell ref="Z571:Z580"/>
    <mergeCell ref="AA571:AA580"/>
    <mergeCell ref="AB571:AB580"/>
    <mergeCell ref="AF571:AF572"/>
    <mergeCell ref="AG571:AG580"/>
    <mergeCell ref="AF577:AF578"/>
    <mergeCell ref="AF579:AF580"/>
    <mergeCell ref="I571:I580"/>
    <mergeCell ref="J571:J580"/>
    <mergeCell ref="K571:K580"/>
    <mergeCell ref="L571:L572"/>
    <mergeCell ref="M571:M572"/>
    <mergeCell ref="X571:X580"/>
    <mergeCell ref="L579:L580"/>
    <mergeCell ref="M579:M580"/>
    <mergeCell ref="C571:C580"/>
    <mergeCell ref="D571:D580"/>
    <mergeCell ref="E571:E580"/>
    <mergeCell ref="F571:F580"/>
    <mergeCell ref="G571:G580"/>
    <mergeCell ref="H571:H580"/>
    <mergeCell ref="AF565:AF566"/>
    <mergeCell ref="AG565:AG570"/>
    <mergeCell ref="AH565:AH570"/>
    <mergeCell ref="AQ565:AQ570"/>
    <mergeCell ref="L567:L568"/>
    <mergeCell ref="M567:M568"/>
    <mergeCell ref="AF567:AF568"/>
    <mergeCell ref="L569:L570"/>
    <mergeCell ref="M569:M570"/>
    <mergeCell ref="AF569:AF570"/>
    <mergeCell ref="I565:I570"/>
    <mergeCell ref="J565:J570"/>
    <mergeCell ref="K565:K570"/>
    <mergeCell ref="L565:L566"/>
    <mergeCell ref="M565:M566"/>
    <mergeCell ref="X565:X570"/>
    <mergeCell ref="C565:C570"/>
    <mergeCell ref="D565:D570"/>
    <mergeCell ref="E565:E570"/>
    <mergeCell ref="F565:F570"/>
    <mergeCell ref="G565:G570"/>
    <mergeCell ref="H565:H570"/>
    <mergeCell ref="AF561:AF562"/>
    <mergeCell ref="AG561:AG564"/>
    <mergeCell ref="AH561:AH564"/>
    <mergeCell ref="AQ561:AQ564"/>
    <mergeCell ref="L563:L564"/>
    <mergeCell ref="M563:M564"/>
    <mergeCell ref="AF563:AF564"/>
    <mergeCell ref="M561:M562"/>
    <mergeCell ref="X561:X564"/>
    <mergeCell ref="Y561:Y564"/>
    <mergeCell ref="Z561:Z564"/>
    <mergeCell ref="AA561:AA564"/>
    <mergeCell ref="AB561:AB564"/>
    <mergeCell ref="G561:G564"/>
    <mergeCell ref="H561:H564"/>
    <mergeCell ref="I561:I564"/>
    <mergeCell ref="J561:J564"/>
    <mergeCell ref="K561:K564"/>
    <mergeCell ref="L561:L562"/>
    <mergeCell ref="AQ553:AQ560"/>
    <mergeCell ref="L555:L556"/>
    <mergeCell ref="M555:M556"/>
    <mergeCell ref="AF555:AF556"/>
    <mergeCell ref="L557:L558"/>
    <mergeCell ref="M557:M558"/>
    <mergeCell ref="AF557:AF558"/>
    <mergeCell ref="L559:L560"/>
    <mergeCell ref="M559:M560"/>
    <mergeCell ref="AF559:AF560"/>
    <mergeCell ref="M553:M554"/>
    <mergeCell ref="X553:X560"/>
    <mergeCell ref="Y553:Y560"/>
    <mergeCell ref="Z553:Z560"/>
    <mergeCell ref="AA553:AA560"/>
    <mergeCell ref="AB553:AB560"/>
    <mergeCell ref="AQ549:AQ552"/>
    <mergeCell ref="L551:L552"/>
    <mergeCell ref="M551:M552"/>
    <mergeCell ref="AF551:AF552"/>
    <mergeCell ref="G553:G560"/>
    <mergeCell ref="H553:H560"/>
    <mergeCell ref="I553:I560"/>
    <mergeCell ref="J553:J560"/>
    <mergeCell ref="K553:K560"/>
    <mergeCell ref="L553:L554"/>
    <mergeCell ref="M549:M550"/>
    <mergeCell ref="X549:X552"/>
    <mergeCell ref="Y549:Y552"/>
    <mergeCell ref="Z549:Z552"/>
    <mergeCell ref="AA549:AA552"/>
    <mergeCell ref="AB549:AB552"/>
    <mergeCell ref="AQ545:AQ548"/>
    <mergeCell ref="L547:L548"/>
    <mergeCell ref="M547:M548"/>
    <mergeCell ref="AF547:AF548"/>
    <mergeCell ref="G549:G552"/>
    <mergeCell ref="H549:H552"/>
    <mergeCell ref="I549:I552"/>
    <mergeCell ref="J549:J552"/>
    <mergeCell ref="K549:K552"/>
    <mergeCell ref="L549:L550"/>
    <mergeCell ref="AD545:AD608"/>
    <mergeCell ref="AF545:AF546"/>
    <mergeCell ref="AG545:AG548"/>
    <mergeCell ref="AH545:AH560"/>
    <mergeCell ref="AI545:AI734"/>
    <mergeCell ref="AJ545:AJ734"/>
    <mergeCell ref="AF549:AF550"/>
    <mergeCell ref="AG549:AG552"/>
    <mergeCell ref="AF553:AF554"/>
    <mergeCell ref="AG553:AG560"/>
    <mergeCell ref="X545:X548"/>
    <mergeCell ref="Y545:Y548"/>
    <mergeCell ref="Z545:Z548"/>
    <mergeCell ref="AA545:AA548"/>
    <mergeCell ref="AB545:AB548"/>
    <mergeCell ref="AC545:AC734"/>
    <mergeCell ref="Y565:Y570"/>
    <mergeCell ref="Z565:Z570"/>
    <mergeCell ref="AA565:AA570"/>
    <mergeCell ref="AB565:AB570"/>
    <mergeCell ref="H545:H548"/>
    <mergeCell ref="I545:I548"/>
    <mergeCell ref="J545:J548"/>
    <mergeCell ref="K545:K548"/>
    <mergeCell ref="L545:L546"/>
    <mergeCell ref="M545:M546"/>
    <mergeCell ref="B545:B734"/>
    <mergeCell ref="C545:C560"/>
    <mergeCell ref="D545:D560"/>
    <mergeCell ref="E545:E560"/>
    <mergeCell ref="F545:F560"/>
    <mergeCell ref="G545:G548"/>
    <mergeCell ref="C561:C564"/>
    <mergeCell ref="D561:D564"/>
    <mergeCell ref="E561:E564"/>
    <mergeCell ref="F561:F564"/>
    <mergeCell ref="AF539:AF540"/>
    <mergeCell ref="AG539:AG544"/>
    <mergeCell ref="AH539:AH544"/>
    <mergeCell ref="AQ539:AQ544"/>
    <mergeCell ref="L541:L542"/>
    <mergeCell ref="M541:M542"/>
    <mergeCell ref="AF541:AF542"/>
    <mergeCell ref="L543:L544"/>
    <mergeCell ref="M543:M544"/>
    <mergeCell ref="AF543:AF544"/>
    <mergeCell ref="X539:X544"/>
    <mergeCell ref="Y539:Y544"/>
    <mergeCell ref="Z539:Z544"/>
    <mergeCell ref="AA539:AA544"/>
    <mergeCell ref="AB539:AB544"/>
    <mergeCell ref="AD539:AD544"/>
    <mergeCell ref="H539:H544"/>
    <mergeCell ref="I539:I544"/>
    <mergeCell ref="J539:J544"/>
    <mergeCell ref="K539:K544"/>
    <mergeCell ref="L539:L540"/>
    <mergeCell ref="M539:M540"/>
    <mergeCell ref="AH535:AH538"/>
    <mergeCell ref="AQ535:AQ538"/>
    <mergeCell ref="L537:L538"/>
    <mergeCell ref="M537:M538"/>
    <mergeCell ref="AF537:AF538"/>
    <mergeCell ref="C539:C544"/>
    <mergeCell ref="D539:D544"/>
    <mergeCell ref="E539:E544"/>
    <mergeCell ref="F539:F544"/>
    <mergeCell ref="G539:G544"/>
    <mergeCell ref="Y535:Y538"/>
    <mergeCell ref="Z535:Z538"/>
    <mergeCell ref="AA535:AA538"/>
    <mergeCell ref="AB535:AB538"/>
    <mergeCell ref="AF535:AF536"/>
    <mergeCell ref="AG535:AG538"/>
    <mergeCell ref="I535:I538"/>
    <mergeCell ref="J535:J538"/>
    <mergeCell ref="K535:K538"/>
    <mergeCell ref="L535:L536"/>
    <mergeCell ref="M535:M536"/>
    <mergeCell ref="X535:X538"/>
    <mergeCell ref="AF531:AF532"/>
    <mergeCell ref="L533:L534"/>
    <mergeCell ref="M533:M534"/>
    <mergeCell ref="AF533:AF534"/>
    <mergeCell ref="C535:C538"/>
    <mergeCell ref="D535:D538"/>
    <mergeCell ref="E535:E538"/>
    <mergeCell ref="F535:F538"/>
    <mergeCell ref="G535:G538"/>
    <mergeCell ref="H535:H538"/>
    <mergeCell ref="AB527:AB534"/>
    <mergeCell ref="AF527:AF528"/>
    <mergeCell ref="AG527:AG534"/>
    <mergeCell ref="AH527:AH534"/>
    <mergeCell ref="AQ527:AQ534"/>
    <mergeCell ref="L529:L530"/>
    <mergeCell ref="M529:M530"/>
    <mergeCell ref="AF529:AF530"/>
    <mergeCell ref="L531:L532"/>
    <mergeCell ref="M531:M532"/>
    <mergeCell ref="L527:L528"/>
    <mergeCell ref="M527:M528"/>
    <mergeCell ref="X527:X534"/>
    <mergeCell ref="Y527:Y534"/>
    <mergeCell ref="Z527:Z534"/>
    <mergeCell ref="AA527:AA534"/>
    <mergeCell ref="AF525:AF526"/>
    <mergeCell ref="C527:C534"/>
    <mergeCell ref="D527:D534"/>
    <mergeCell ref="E527:E534"/>
    <mergeCell ref="F527:F534"/>
    <mergeCell ref="G527:G534"/>
    <mergeCell ref="H527:H534"/>
    <mergeCell ref="I527:I534"/>
    <mergeCell ref="J527:J534"/>
    <mergeCell ref="K527:K534"/>
    <mergeCell ref="AF519:AF520"/>
    <mergeCell ref="AG519:AG526"/>
    <mergeCell ref="AQ519:AQ526"/>
    <mergeCell ref="L521:L522"/>
    <mergeCell ref="M521:M522"/>
    <mergeCell ref="AF521:AF522"/>
    <mergeCell ref="L523:L524"/>
    <mergeCell ref="M523:M524"/>
    <mergeCell ref="AF523:AF524"/>
    <mergeCell ref="L525:L526"/>
    <mergeCell ref="M519:M520"/>
    <mergeCell ref="X519:X526"/>
    <mergeCell ref="Y519:Y526"/>
    <mergeCell ref="Z519:Z526"/>
    <mergeCell ref="AA519:AA526"/>
    <mergeCell ref="AB519:AB526"/>
    <mergeCell ref="M525:M526"/>
    <mergeCell ref="G519:G526"/>
    <mergeCell ref="H519:H526"/>
    <mergeCell ref="I519:I526"/>
    <mergeCell ref="J519:J526"/>
    <mergeCell ref="K519:K526"/>
    <mergeCell ref="L519:L520"/>
    <mergeCell ref="AQ511:AQ518"/>
    <mergeCell ref="L513:L514"/>
    <mergeCell ref="M513:M514"/>
    <mergeCell ref="AF513:AF514"/>
    <mergeCell ref="L515:L516"/>
    <mergeCell ref="M515:M516"/>
    <mergeCell ref="AF515:AF516"/>
    <mergeCell ref="L517:L518"/>
    <mergeCell ref="M517:M518"/>
    <mergeCell ref="AF517:AF518"/>
    <mergeCell ref="I511:I518"/>
    <mergeCell ref="J511:J518"/>
    <mergeCell ref="K511:K518"/>
    <mergeCell ref="L511:L512"/>
    <mergeCell ref="M511:M512"/>
    <mergeCell ref="X511:X518"/>
    <mergeCell ref="AQ503:AQ510"/>
    <mergeCell ref="L505:L506"/>
    <mergeCell ref="M505:M506"/>
    <mergeCell ref="AF505:AF506"/>
    <mergeCell ref="L507:L508"/>
    <mergeCell ref="M507:M508"/>
    <mergeCell ref="AF507:AF508"/>
    <mergeCell ref="L509:L510"/>
    <mergeCell ref="M509:M510"/>
    <mergeCell ref="AF509:AF510"/>
    <mergeCell ref="Y503:Y510"/>
    <mergeCell ref="Z503:Z510"/>
    <mergeCell ref="AA503:AA510"/>
    <mergeCell ref="AB503:AB510"/>
    <mergeCell ref="AD503:AD518"/>
    <mergeCell ref="AF503:AF504"/>
    <mergeCell ref="Y511:Y518"/>
    <mergeCell ref="Z511:Z518"/>
    <mergeCell ref="AA511:AA518"/>
    <mergeCell ref="AB511:AB518"/>
    <mergeCell ref="I503:I510"/>
    <mergeCell ref="J503:J510"/>
    <mergeCell ref="K503:K510"/>
    <mergeCell ref="L503:L504"/>
    <mergeCell ref="M503:M504"/>
    <mergeCell ref="X503:X510"/>
    <mergeCell ref="Y497:Y502"/>
    <mergeCell ref="Z497:Z502"/>
    <mergeCell ref="AA497:AA502"/>
    <mergeCell ref="AB497:AB502"/>
    <mergeCell ref="AF497:AF498"/>
    <mergeCell ref="AG497:AG502"/>
    <mergeCell ref="AF499:AF500"/>
    <mergeCell ref="AF501:AF502"/>
    <mergeCell ref="I497:I502"/>
    <mergeCell ref="J497:J502"/>
    <mergeCell ref="K497:K502"/>
    <mergeCell ref="L497:L498"/>
    <mergeCell ref="M497:M498"/>
    <mergeCell ref="X497:X502"/>
    <mergeCell ref="L499:L500"/>
    <mergeCell ref="M499:M500"/>
    <mergeCell ref="L501:L502"/>
    <mergeCell ref="M501:M502"/>
    <mergeCell ref="C497:C526"/>
    <mergeCell ref="D497:D526"/>
    <mergeCell ref="E497:E526"/>
    <mergeCell ref="F497:F526"/>
    <mergeCell ref="G497:G502"/>
    <mergeCell ref="H497:H502"/>
    <mergeCell ref="G503:G510"/>
    <mergeCell ref="H503:H510"/>
    <mergeCell ref="G511:G518"/>
    <mergeCell ref="H511:H518"/>
    <mergeCell ref="L493:L494"/>
    <mergeCell ref="M493:M494"/>
    <mergeCell ref="AF493:AF494"/>
    <mergeCell ref="L495:L496"/>
    <mergeCell ref="M495:M496"/>
    <mergeCell ref="AF495:AF496"/>
    <mergeCell ref="AB487:AB496"/>
    <mergeCell ref="AD487:AD502"/>
    <mergeCell ref="AF487:AF488"/>
    <mergeCell ref="AG487:AG496"/>
    <mergeCell ref="AH487:AH496"/>
    <mergeCell ref="AQ487:AQ496"/>
    <mergeCell ref="AF489:AF490"/>
    <mergeCell ref="AF491:AF492"/>
    <mergeCell ref="AH497:AH526"/>
    <mergeCell ref="AQ497:AQ502"/>
    <mergeCell ref="L487:L488"/>
    <mergeCell ref="M487:M488"/>
    <mergeCell ref="X487:X496"/>
    <mergeCell ref="Y487:Y496"/>
    <mergeCell ref="Z487:Z496"/>
    <mergeCell ref="AA487:AA496"/>
    <mergeCell ref="L489:L490"/>
    <mergeCell ref="M489:M490"/>
    <mergeCell ref="L491:L492"/>
    <mergeCell ref="M491:M492"/>
    <mergeCell ref="F487:F496"/>
    <mergeCell ref="G487:G496"/>
    <mergeCell ref="H487:H496"/>
    <mergeCell ref="I487:I496"/>
    <mergeCell ref="J487:J496"/>
    <mergeCell ref="K487:K496"/>
    <mergeCell ref="AB481:AB486"/>
    <mergeCell ref="AF481:AF482"/>
    <mergeCell ref="AG481:AG486"/>
    <mergeCell ref="AQ481:AQ486"/>
    <mergeCell ref="L483:L484"/>
    <mergeCell ref="M483:M484"/>
    <mergeCell ref="AF483:AF484"/>
    <mergeCell ref="L485:L486"/>
    <mergeCell ref="M485:M486"/>
    <mergeCell ref="AF485:AF486"/>
    <mergeCell ref="H481:H486"/>
    <mergeCell ref="I481:I486"/>
    <mergeCell ref="J481:J486"/>
    <mergeCell ref="K481:K486"/>
    <mergeCell ref="L481:L482"/>
    <mergeCell ref="M481:M482"/>
    <mergeCell ref="AQ473:AQ480"/>
    <mergeCell ref="L475:L476"/>
    <mergeCell ref="M475:M476"/>
    <mergeCell ref="AF475:AF476"/>
    <mergeCell ref="L477:L478"/>
    <mergeCell ref="M477:M478"/>
    <mergeCell ref="AF477:AF478"/>
    <mergeCell ref="L479:L480"/>
    <mergeCell ref="M479:M480"/>
    <mergeCell ref="AF479:AF480"/>
    <mergeCell ref="AD473:AD486"/>
    <mergeCell ref="AF473:AF474"/>
    <mergeCell ref="AG473:AG480"/>
    <mergeCell ref="AH473:AH486"/>
    <mergeCell ref="AI473:AI544"/>
    <mergeCell ref="AJ473:AJ544"/>
    <mergeCell ref="AG503:AG510"/>
    <mergeCell ref="AF511:AF512"/>
    <mergeCell ref="AG511:AG518"/>
    <mergeCell ref="AD519:AD538"/>
    <mergeCell ref="X473:X480"/>
    <mergeCell ref="Y473:Y480"/>
    <mergeCell ref="Z473:Z480"/>
    <mergeCell ref="AA473:AA480"/>
    <mergeCell ref="AB473:AB480"/>
    <mergeCell ref="AC473:AC544"/>
    <mergeCell ref="X481:X486"/>
    <mergeCell ref="Y481:Y486"/>
    <mergeCell ref="Z481:Z486"/>
    <mergeCell ref="AA481:AA486"/>
    <mergeCell ref="H473:H480"/>
    <mergeCell ref="I473:I478"/>
    <mergeCell ref="J473:J476"/>
    <mergeCell ref="K473:K480"/>
    <mergeCell ref="L473:L474"/>
    <mergeCell ref="M473:M474"/>
    <mergeCell ref="I479:I480"/>
    <mergeCell ref="J479:J480"/>
    <mergeCell ref="B473:B544"/>
    <mergeCell ref="C473:C486"/>
    <mergeCell ref="D473:D486"/>
    <mergeCell ref="E473:E486"/>
    <mergeCell ref="F473:F486"/>
    <mergeCell ref="G473:G480"/>
    <mergeCell ref="G481:G486"/>
    <mergeCell ref="C487:C496"/>
    <mergeCell ref="D487:D496"/>
    <mergeCell ref="E487:E496"/>
    <mergeCell ref="AG467:AG472"/>
    <mergeCell ref="AH467:AH472"/>
    <mergeCell ref="AQ467:AQ472"/>
    <mergeCell ref="L469:L470"/>
    <mergeCell ref="M469:M470"/>
    <mergeCell ref="AF469:AF470"/>
    <mergeCell ref="L471:L472"/>
    <mergeCell ref="M471:M472"/>
    <mergeCell ref="AF471:AF472"/>
    <mergeCell ref="Y467:Y472"/>
    <mergeCell ref="Z467:Z472"/>
    <mergeCell ref="AA467:AA472"/>
    <mergeCell ref="AB467:AB472"/>
    <mergeCell ref="AD467:AD472"/>
    <mergeCell ref="AF467:AF468"/>
    <mergeCell ref="I467:I472"/>
    <mergeCell ref="J467:J472"/>
    <mergeCell ref="K467:K472"/>
    <mergeCell ref="L467:L468"/>
    <mergeCell ref="M467:M468"/>
    <mergeCell ref="X467:X472"/>
    <mergeCell ref="C467:C472"/>
    <mergeCell ref="D467:D472"/>
    <mergeCell ref="E467:E472"/>
    <mergeCell ref="F467:F472"/>
    <mergeCell ref="G467:G472"/>
    <mergeCell ref="H467:H472"/>
    <mergeCell ref="AF461:AF462"/>
    <mergeCell ref="L463:L464"/>
    <mergeCell ref="M463:M464"/>
    <mergeCell ref="AF463:AF464"/>
    <mergeCell ref="L465:L466"/>
    <mergeCell ref="M465:M466"/>
    <mergeCell ref="AF465:AF466"/>
    <mergeCell ref="AB457:AB466"/>
    <mergeCell ref="AD457:AD466"/>
    <mergeCell ref="AF457:AF458"/>
    <mergeCell ref="AG457:AG466"/>
    <mergeCell ref="AQ457:AQ466"/>
    <mergeCell ref="L459:L460"/>
    <mergeCell ref="M459:M460"/>
    <mergeCell ref="AF459:AF460"/>
    <mergeCell ref="L461:L462"/>
    <mergeCell ref="M461:M462"/>
    <mergeCell ref="L457:L458"/>
    <mergeCell ref="M457:M458"/>
    <mergeCell ref="X457:X466"/>
    <mergeCell ref="Y457:Y466"/>
    <mergeCell ref="Z457:Z466"/>
    <mergeCell ref="AA457:AA466"/>
    <mergeCell ref="L455:L456"/>
    <mergeCell ref="M455:M456"/>
    <mergeCell ref="AF455:AF456"/>
    <mergeCell ref="E457:E466"/>
    <mergeCell ref="F457:F466"/>
    <mergeCell ref="G457:G466"/>
    <mergeCell ref="H457:H466"/>
    <mergeCell ref="I457:I466"/>
    <mergeCell ref="J457:J466"/>
    <mergeCell ref="K457:K466"/>
    <mergeCell ref="AG447:AG456"/>
    <mergeCell ref="L449:L450"/>
    <mergeCell ref="M449:M450"/>
    <mergeCell ref="AF449:AF450"/>
    <mergeCell ref="L451:L452"/>
    <mergeCell ref="M451:M452"/>
    <mergeCell ref="AF451:AF452"/>
    <mergeCell ref="L453:L454"/>
    <mergeCell ref="M453:M454"/>
    <mergeCell ref="AF453:AF454"/>
    <mergeCell ref="X447:X456"/>
    <mergeCell ref="Y447:Y456"/>
    <mergeCell ref="Z447:Z456"/>
    <mergeCell ref="AA447:AA456"/>
    <mergeCell ref="AB447:AB456"/>
    <mergeCell ref="AF447:AF448"/>
    <mergeCell ref="AF445:AF446"/>
    <mergeCell ref="E447:E456"/>
    <mergeCell ref="F447:F456"/>
    <mergeCell ref="G447:G456"/>
    <mergeCell ref="H447:H456"/>
    <mergeCell ref="I447:I456"/>
    <mergeCell ref="J447:J456"/>
    <mergeCell ref="K447:K456"/>
    <mergeCell ref="L447:L448"/>
    <mergeCell ref="M447:M448"/>
    <mergeCell ref="AB439:AB446"/>
    <mergeCell ref="AF439:AF440"/>
    <mergeCell ref="AG439:AG446"/>
    <mergeCell ref="AQ439:AQ446"/>
    <mergeCell ref="L441:L442"/>
    <mergeCell ref="M441:M442"/>
    <mergeCell ref="AF441:AF442"/>
    <mergeCell ref="L443:L444"/>
    <mergeCell ref="M443:M444"/>
    <mergeCell ref="AF443:AF444"/>
    <mergeCell ref="L439:L440"/>
    <mergeCell ref="M439:M440"/>
    <mergeCell ref="X439:X446"/>
    <mergeCell ref="Y439:Y446"/>
    <mergeCell ref="Z439:Z446"/>
    <mergeCell ref="AA439:AA446"/>
    <mergeCell ref="L445:L446"/>
    <mergeCell ref="M445:M446"/>
    <mergeCell ref="L437:L438"/>
    <mergeCell ref="M437:M438"/>
    <mergeCell ref="AF437:AF438"/>
    <mergeCell ref="E439:E446"/>
    <mergeCell ref="F439:F446"/>
    <mergeCell ref="G439:G446"/>
    <mergeCell ref="H439:H446"/>
    <mergeCell ref="I439:I446"/>
    <mergeCell ref="J439:J446"/>
    <mergeCell ref="K439:K446"/>
    <mergeCell ref="L433:L434"/>
    <mergeCell ref="M433:M434"/>
    <mergeCell ref="AF433:AF434"/>
    <mergeCell ref="L435:L436"/>
    <mergeCell ref="M435:M436"/>
    <mergeCell ref="AF435:AF436"/>
    <mergeCell ref="Z431:Z438"/>
    <mergeCell ref="AA431:AA438"/>
    <mergeCell ref="AB431:AB438"/>
    <mergeCell ref="AF431:AF432"/>
    <mergeCell ref="AG431:AG438"/>
    <mergeCell ref="AQ431:AQ438"/>
    <mergeCell ref="AF429:AF430"/>
    <mergeCell ref="G431:G438"/>
    <mergeCell ref="H431:H438"/>
    <mergeCell ref="I431:I438"/>
    <mergeCell ref="J431:J438"/>
    <mergeCell ref="K431:K438"/>
    <mergeCell ref="L431:L432"/>
    <mergeCell ref="M431:M432"/>
    <mergeCell ref="X431:X438"/>
    <mergeCell ref="Y431:Y438"/>
    <mergeCell ref="AF423:AF424"/>
    <mergeCell ref="AG423:AG430"/>
    <mergeCell ref="AH423:AH466"/>
    <mergeCell ref="AQ423:AQ430"/>
    <mergeCell ref="L425:L426"/>
    <mergeCell ref="M425:M426"/>
    <mergeCell ref="AF425:AF426"/>
    <mergeCell ref="L427:L428"/>
    <mergeCell ref="M427:M428"/>
    <mergeCell ref="AF427:AF428"/>
    <mergeCell ref="I423:I430"/>
    <mergeCell ref="J423:J430"/>
    <mergeCell ref="K423:K430"/>
    <mergeCell ref="L423:L424"/>
    <mergeCell ref="M423:M424"/>
    <mergeCell ref="X423:X430"/>
    <mergeCell ref="L429:L430"/>
    <mergeCell ref="M429:M430"/>
    <mergeCell ref="C423:C466"/>
    <mergeCell ref="D423:D466"/>
    <mergeCell ref="E423:E438"/>
    <mergeCell ref="F423:F438"/>
    <mergeCell ref="G423:G430"/>
    <mergeCell ref="H423:H430"/>
    <mergeCell ref="AF417:AF418"/>
    <mergeCell ref="AG417:AG422"/>
    <mergeCell ref="AQ417:AQ422"/>
    <mergeCell ref="L419:L420"/>
    <mergeCell ref="M419:M420"/>
    <mergeCell ref="AF419:AF420"/>
    <mergeCell ref="L421:L422"/>
    <mergeCell ref="M421:M422"/>
    <mergeCell ref="AF421:AF422"/>
    <mergeCell ref="M417:M418"/>
    <mergeCell ref="X417:X422"/>
    <mergeCell ref="Y417:Y422"/>
    <mergeCell ref="Z417:Z422"/>
    <mergeCell ref="AA417:AA422"/>
    <mergeCell ref="AB417:AB422"/>
    <mergeCell ref="AQ413:AQ416"/>
    <mergeCell ref="L415:L416"/>
    <mergeCell ref="M415:M416"/>
    <mergeCell ref="AF415:AF416"/>
    <mergeCell ref="G417:G422"/>
    <mergeCell ref="H417:H422"/>
    <mergeCell ref="I417:I422"/>
    <mergeCell ref="J417:J422"/>
    <mergeCell ref="K417:K422"/>
    <mergeCell ref="L417:L418"/>
    <mergeCell ref="M413:M414"/>
    <mergeCell ref="X413:X416"/>
    <mergeCell ref="Y413:Y416"/>
    <mergeCell ref="Z413:Z416"/>
    <mergeCell ref="AA413:AA416"/>
    <mergeCell ref="AB413:AB416"/>
    <mergeCell ref="G413:G416"/>
    <mergeCell ref="H413:H416"/>
    <mergeCell ref="I413:I416"/>
    <mergeCell ref="J413:J416"/>
    <mergeCell ref="K413:K416"/>
    <mergeCell ref="L413:L414"/>
    <mergeCell ref="AQ407:AQ412"/>
    <mergeCell ref="L409:L410"/>
    <mergeCell ref="M409:M410"/>
    <mergeCell ref="AF409:AF410"/>
    <mergeCell ref="L411:L412"/>
    <mergeCell ref="M411:M412"/>
    <mergeCell ref="AF411:AF412"/>
    <mergeCell ref="AD407:AD412"/>
    <mergeCell ref="AF407:AF408"/>
    <mergeCell ref="AG407:AG412"/>
    <mergeCell ref="AH407:AH412"/>
    <mergeCell ref="AI407:AI472"/>
    <mergeCell ref="AJ407:AJ472"/>
    <mergeCell ref="AD413:AD456"/>
    <mergeCell ref="AF413:AF414"/>
    <mergeCell ref="AG413:AG416"/>
    <mergeCell ref="AH413:AH422"/>
    <mergeCell ref="X407:X412"/>
    <mergeCell ref="Y407:Y412"/>
    <mergeCell ref="Z407:Z412"/>
    <mergeCell ref="AA407:AA412"/>
    <mergeCell ref="AB407:AB412"/>
    <mergeCell ref="AC407:AC472"/>
    <mergeCell ref="Y423:Y430"/>
    <mergeCell ref="Z423:Z430"/>
    <mergeCell ref="AA423:AA430"/>
    <mergeCell ref="AB423:AB430"/>
    <mergeCell ref="H407:H412"/>
    <mergeCell ref="I407:I412"/>
    <mergeCell ref="J407:J412"/>
    <mergeCell ref="K407:K412"/>
    <mergeCell ref="L407:L408"/>
    <mergeCell ref="M407:M408"/>
    <mergeCell ref="B407:B472"/>
    <mergeCell ref="C407:C412"/>
    <mergeCell ref="D407:D412"/>
    <mergeCell ref="E407:E412"/>
    <mergeCell ref="F407:F412"/>
    <mergeCell ref="G407:G412"/>
    <mergeCell ref="C413:C422"/>
    <mergeCell ref="D413:D422"/>
    <mergeCell ref="E413:E422"/>
    <mergeCell ref="F413:F422"/>
    <mergeCell ref="AG401:AG406"/>
    <mergeCell ref="AH401:AH406"/>
    <mergeCell ref="AQ401:AQ406"/>
    <mergeCell ref="L403:L404"/>
    <mergeCell ref="M403:M404"/>
    <mergeCell ref="AF403:AF404"/>
    <mergeCell ref="L405:L406"/>
    <mergeCell ref="M405:M406"/>
    <mergeCell ref="AF405:AF406"/>
    <mergeCell ref="Y401:Y406"/>
    <mergeCell ref="Z401:Z406"/>
    <mergeCell ref="AA401:AA406"/>
    <mergeCell ref="AB401:AB406"/>
    <mergeCell ref="AD401:AD406"/>
    <mergeCell ref="AF401:AF402"/>
    <mergeCell ref="I401:I406"/>
    <mergeCell ref="J401:J406"/>
    <mergeCell ref="K401:K406"/>
    <mergeCell ref="L401:L402"/>
    <mergeCell ref="M401:M402"/>
    <mergeCell ref="X401:X406"/>
    <mergeCell ref="C401:C406"/>
    <mergeCell ref="D401:D406"/>
    <mergeCell ref="E401:E406"/>
    <mergeCell ref="F401:F406"/>
    <mergeCell ref="G401:G406"/>
    <mergeCell ref="H401:H406"/>
    <mergeCell ref="AG395:AG400"/>
    <mergeCell ref="AH395:AH400"/>
    <mergeCell ref="AQ395:AQ400"/>
    <mergeCell ref="L397:L398"/>
    <mergeCell ref="M397:M398"/>
    <mergeCell ref="AD397:AD398"/>
    <mergeCell ref="AF397:AF398"/>
    <mergeCell ref="L399:L400"/>
    <mergeCell ref="M399:M400"/>
    <mergeCell ref="AD399:AD400"/>
    <mergeCell ref="Y395:Y400"/>
    <mergeCell ref="Z395:Z400"/>
    <mergeCell ref="AA395:AA400"/>
    <mergeCell ref="AB395:AB400"/>
    <mergeCell ref="AD395:AD396"/>
    <mergeCell ref="AF395:AF396"/>
    <mergeCell ref="AF399:AF400"/>
    <mergeCell ref="I395:I400"/>
    <mergeCell ref="J395:J400"/>
    <mergeCell ref="K395:K400"/>
    <mergeCell ref="L395:L396"/>
    <mergeCell ref="M395:M396"/>
    <mergeCell ref="X395:X400"/>
    <mergeCell ref="C395:C400"/>
    <mergeCell ref="D395:D400"/>
    <mergeCell ref="E395:E400"/>
    <mergeCell ref="F395:F400"/>
    <mergeCell ref="G395:G400"/>
    <mergeCell ref="H395:H400"/>
    <mergeCell ref="AF391:AF392"/>
    <mergeCell ref="AG391:AG394"/>
    <mergeCell ref="AQ391:AQ394"/>
    <mergeCell ref="L393:L394"/>
    <mergeCell ref="M393:M394"/>
    <mergeCell ref="AD393:AD394"/>
    <mergeCell ref="AF393:AF394"/>
    <mergeCell ref="X391:X394"/>
    <mergeCell ref="Y391:Y394"/>
    <mergeCell ref="Z391:Z394"/>
    <mergeCell ref="AA391:AA394"/>
    <mergeCell ref="AB391:AB394"/>
    <mergeCell ref="AD391:AD392"/>
    <mergeCell ref="AG389:AG390"/>
    <mergeCell ref="AH389:AH394"/>
    <mergeCell ref="AQ389:AQ390"/>
    <mergeCell ref="G391:G394"/>
    <mergeCell ref="H391:H394"/>
    <mergeCell ref="I391:I394"/>
    <mergeCell ref="J391:J394"/>
    <mergeCell ref="K391:K394"/>
    <mergeCell ref="L391:L392"/>
    <mergeCell ref="M391:M392"/>
    <mergeCell ref="Y389:Y390"/>
    <mergeCell ref="Z389:Z390"/>
    <mergeCell ref="AA389:AA390"/>
    <mergeCell ref="AB389:AB390"/>
    <mergeCell ref="AD389:AD390"/>
    <mergeCell ref="AF389:AF390"/>
    <mergeCell ref="I389:I390"/>
    <mergeCell ref="J389:J390"/>
    <mergeCell ref="K389:K390"/>
    <mergeCell ref="L389:L390"/>
    <mergeCell ref="M389:M390"/>
    <mergeCell ref="X389:X390"/>
    <mergeCell ref="C389:C394"/>
    <mergeCell ref="D389:D394"/>
    <mergeCell ref="E389:E394"/>
    <mergeCell ref="F389:F394"/>
    <mergeCell ref="G389:G390"/>
    <mergeCell ref="H389:H390"/>
    <mergeCell ref="AA383:AA388"/>
    <mergeCell ref="AB383:AB388"/>
    <mergeCell ref="AD383:AD384"/>
    <mergeCell ref="AF383:AF384"/>
    <mergeCell ref="AG383:AG388"/>
    <mergeCell ref="AQ383:AQ388"/>
    <mergeCell ref="AD385:AD386"/>
    <mergeCell ref="AF385:AF386"/>
    <mergeCell ref="AD387:AD388"/>
    <mergeCell ref="AF387:AF388"/>
    <mergeCell ref="K383:K388"/>
    <mergeCell ref="L383:L384"/>
    <mergeCell ref="M383:M384"/>
    <mergeCell ref="X383:X388"/>
    <mergeCell ref="Y383:Y388"/>
    <mergeCell ref="Z383:Z388"/>
    <mergeCell ref="L385:L386"/>
    <mergeCell ref="M385:M386"/>
    <mergeCell ref="L387:L388"/>
    <mergeCell ref="M387:M388"/>
    <mergeCell ref="L381:L382"/>
    <mergeCell ref="M381:M382"/>
    <mergeCell ref="AD381:AD382"/>
    <mergeCell ref="AF381:AF382"/>
    <mergeCell ref="E383:E388"/>
    <mergeCell ref="F383:F388"/>
    <mergeCell ref="G383:G388"/>
    <mergeCell ref="H383:H388"/>
    <mergeCell ref="I383:I388"/>
    <mergeCell ref="J383:J388"/>
    <mergeCell ref="AF375:AF376"/>
    <mergeCell ref="L377:L378"/>
    <mergeCell ref="M377:M378"/>
    <mergeCell ref="AD377:AD378"/>
    <mergeCell ref="AF377:AF378"/>
    <mergeCell ref="L379:L380"/>
    <mergeCell ref="M379:M380"/>
    <mergeCell ref="AD379:AD380"/>
    <mergeCell ref="AF379:AF380"/>
    <mergeCell ref="AG367:AG382"/>
    <mergeCell ref="AH367:AH388"/>
    <mergeCell ref="AQ367:AQ382"/>
    <mergeCell ref="L369:L370"/>
    <mergeCell ref="M369:M370"/>
    <mergeCell ref="AD369:AD370"/>
    <mergeCell ref="AF369:AF370"/>
    <mergeCell ref="L371:L372"/>
    <mergeCell ref="M371:M372"/>
    <mergeCell ref="AD371:AD372"/>
    <mergeCell ref="Y367:Y382"/>
    <mergeCell ref="Z367:Z382"/>
    <mergeCell ref="AA367:AA382"/>
    <mergeCell ref="AB367:AB382"/>
    <mergeCell ref="AD367:AD368"/>
    <mergeCell ref="AF367:AF368"/>
    <mergeCell ref="AF371:AF372"/>
    <mergeCell ref="AD373:AD374"/>
    <mergeCell ref="AF373:AF374"/>
    <mergeCell ref="AD375:AD376"/>
    <mergeCell ref="I367:I382"/>
    <mergeCell ref="J367:J382"/>
    <mergeCell ref="K367:K382"/>
    <mergeCell ref="L367:L368"/>
    <mergeCell ref="M367:M368"/>
    <mergeCell ref="X367:X382"/>
    <mergeCell ref="L373:L374"/>
    <mergeCell ref="M373:M374"/>
    <mergeCell ref="L375:L376"/>
    <mergeCell ref="M375:M376"/>
    <mergeCell ref="C367:C388"/>
    <mergeCell ref="D367:D388"/>
    <mergeCell ref="E367:E382"/>
    <mergeCell ref="F367:F382"/>
    <mergeCell ref="G367:G382"/>
    <mergeCell ref="H367:H382"/>
    <mergeCell ref="AG361:AG366"/>
    <mergeCell ref="AQ361:AQ366"/>
    <mergeCell ref="L363:L364"/>
    <mergeCell ref="M363:M364"/>
    <mergeCell ref="AD363:AD366"/>
    <mergeCell ref="AF363:AF364"/>
    <mergeCell ref="L365:L366"/>
    <mergeCell ref="M365:M366"/>
    <mergeCell ref="AF365:AF366"/>
    <mergeCell ref="Y361:Y366"/>
    <mergeCell ref="Z361:Z366"/>
    <mergeCell ref="AA361:AA366"/>
    <mergeCell ref="AB361:AB366"/>
    <mergeCell ref="AD361:AD362"/>
    <mergeCell ref="AF361:AF362"/>
    <mergeCell ref="I361:I366"/>
    <mergeCell ref="J361:J366"/>
    <mergeCell ref="K361:K366"/>
    <mergeCell ref="L361:L362"/>
    <mergeCell ref="M361:M362"/>
    <mergeCell ref="X361:X366"/>
    <mergeCell ref="AD357:AD358"/>
    <mergeCell ref="AF357:AF358"/>
    <mergeCell ref="AG357:AG360"/>
    <mergeCell ref="AQ357:AQ360"/>
    <mergeCell ref="L359:L360"/>
    <mergeCell ref="M359:M360"/>
    <mergeCell ref="AD359:AD360"/>
    <mergeCell ref="AF359:AF360"/>
    <mergeCell ref="M357:M358"/>
    <mergeCell ref="X357:X360"/>
    <mergeCell ref="Y357:Y360"/>
    <mergeCell ref="Z357:Z360"/>
    <mergeCell ref="AA357:AA360"/>
    <mergeCell ref="AB357:AB360"/>
    <mergeCell ref="L355:L356"/>
    <mergeCell ref="M355:M356"/>
    <mergeCell ref="AD355:AD356"/>
    <mergeCell ref="AF355:AF356"/>
    <mergeCell ref="G357:G360"/>
    <mergeCell ref="H357:H360"/>
    <mergeCell ref="I357:I360"/>
    <mergeCell ref="J357:J360"/>
    <mergeCell ref="K357:K360"/>
    <mergeCell ref="L357:L358"/>
    <mergeCell ref="AG345:AG356"/>
    <mergeCell ref="AQ345:AQ356"/>
    <mergeCell ref="L347:L348"/>
    <mergeCell ref="M347:M348"/>
    <mergeCell ref="AD347:AD348"/>
    <mergeCell ref="AF347:AF348"/>
    <mergeCell ref="L349:L350"/>
    <mergeCell ref="M349:M350"/>
    <mergeCell ref="AD349:AD352"/>
    <mergeCell ref="AF349:AF350"/>
    <mergeCell ref="Y345:Y356"/>
    <mergeCell ref="Z345:Z356"/>
    <mergeCell ref="AA345:AA356"/>
    <mergeCell ref="AB345:AB356"/>
    <mergeCell ref="AD345:AD346"/>
    <mergeCell ref="AF345:AF346"/>
    <mergeCell ref="AF351:AF352"/>
    <mergeCell ref="AD353:AD354"/>
    <mergeCell ref="AF353:AF354"/>
    <mergeCell ref="I345:I356"/>
    <mergeCell ref="J345:J356"/>
    <mergeCell ref="K345:K356"/>
    <mergeCell ref="L345:L346"/>
    <mergeCell ref="M345:M346"/>
    <mergeCell ref="X345:X356"/>
    <mergeCell ref="L351:L352"/>
    <mergeCell ref="M351:M352"/>
    <mergeCell ref="L353:L354"/>
    <mergeCell ref="M353:M354"/>
    <mergeCell ref="AG337:AG344"/>
    <mergeCell ref="AH337:AH366"/>
    <mergeCell ref="AQ337:AQ344"/>
    <mergeCell ref="L339:L340"/>
    <mergeCell ref="M339:M340"/>
    <mergeCell ref="AD339:AD340"/>
    <mergeCell ref="AF339:AF340"/>
    <mergeCell ref="L341:L342"/>
    <mergeCell ref="M341:M342"/>
    <mergeCell ref="AD341:AD344"/>
    <mergeCell ref="Y337:Y344"/>
    <mergeCell ref="Z337:Z344"/>
    <mergeCell ref="AA337:AA344"/>
    <mergeCell ref="AB337:AB344"/>
    <mergeCell ref="AD337:AD338"/>
    <mergeCell ref="AF337:AF338"/>
    <mergeCell ref="AF341:AF342"/>
    <mergeCell ref="AF343:AF344"/>
    <mergeCell ref="I337:I344"/>
    <mergeCell ref="J337:J344"/>
    <mergeCell ref="K337:K344"/>
    <mergeCell ref="L337:L338"/>
    <mergeCell ref="M337:M338"/>
    <mergeCell ref="X337:X344"/>
    <mergeCell ref="L343:L344"/>
    <mergeCell ref="M343:M344"/>
    <mergeCell ref="C337:C366"/>
    <mergeCell ref="D337:D366"/>
    <mergeCell ref="E337:E366"/>
    <mergeCell ref="F337:F366"/>
    <mergeCell ref="G337:G344"/>
    <mergeCell ref="H337:H344"/>
    <mergeCell ref="G345:G356"/>
    <mergeCell ref="H345:H356"/>
    <mergeCell ref="G361:G366"/>
    <mergeCell ref="H361:H366"/>
    <mergeCell ref="AG333:AG336"/>
    <mergeCell ref="AQ333:AQ336"/>
    <mergeCell ref="L335:L336"/>
    <mergeCell ref="M335:M336"/>
    <mergeCell ref="AD335:AD336"/>
    <mergeCell ref="AF335:AF336"/>
    <mergeCell ref="Y333:Y336"/>
    <mergeCell ref="Z333:Z336"/>
    <mergeCell ref="AA333:AA336"/>
    <mergeCell ref="AB333:AB336"/>
    <mergeCell ref="AD333:AD334"/>
    <mergeCell ref="AF333:AF334"/>
    <mergeCell ref="I333:I336"/>
    <mergeCell ref="J333:J336"/>
    <mergeCell ref="K333:K336"/>
    <mergeCell ref="L333:L334"/>
    <mergeCell ref="M333:M334"/>
    <mergeCell ref="X333:X336"/>
    <mergeCell ref="AG329:AG332"/>
    <mergeCell ref="AQ329:AQ332"/>
    <mergeCell ref="L331:L332"/>
    <mergeCell ref="M331:M332"/>
    <mergeCell ref="AD331:AD332"/>
    <mergeCell ref="AF331:AF332"/>
    <mergeCell ref="Y329:Y332"/>
    <mergeCell ref="Z329:Z332"/>
    <mergeCell ref="AA329:AA332"/>
    <mergeCell ref="AB329:AB332"/>
    <mergeCell ref="AD329:AD330"/>
    <mergeCell ref="AF329:AF330"/>
    <mergeCell ref="I329:I332"/>
    <mergeCell ref="J329:J332"/>
    <mergeCell ref="K329:K332"/>
    <mergeCell ref="L329:L330"/>
    <mergeCell ref="M329:M330"/>
    <mergeCell ref="X329:X332"/>
    <mergeCell ref="AF323:AF324"/>
    <mergeCell ref="L325:L326"/>
    <mergeCell ref="M325:M326"/>
    <mergeCell ref="AD325:AD326"/>
    <mergeCell ref="AF325:AF326"/>
    <mergeCell ref="L327:L328"/>
    <mergeCell ref="M327:M328"/>
    <mergeCell ref="AD327:AD328"/>
    <mergeCell ref="AF327:AF328"/>
    <mergeCell ref="AG315:AG328"/>
    <mergeCell ref="AH315:AH336"/>
    <mergeCell ref="AQ315:AQ328"/>
    <mergeCell ref="L317:L318"/>
    <mergeCell ref="M317:M318"/>
    <mergeCell ref="AD317:AD318"/>
    <mergeCell ref="AF317:AF318"/>
    <mergeCell ref="L319:L320"/>
    <mergeCell ref="M319:M320"/>
    <mergeCell ref="AD319:AD320"/>
    <mergeCell ref="Y315:Y328"/>
    <mergeCell ref="Z315:Z328"/>
    <mergeCell ref="AA315:AA328"/>
    <mergeCell ref="AB315:AB328"/>
    <mergeCell ref="AD315:AD316"/>
    <mergeCell ref="AF315:AF316"/>
    <mergeCell ref="AF319:AF320"/>
    <mergeCell ref="AD321:AD322"/>
    <mergeCell ref="AF321:AF322"/>
    <mergeCell ref="AD323:AD324"/>
    <mergeCell ref="I315:I328"/>
    <mergeCell ref="J315:J328"/>
    <mergeCell ref="K315:K328"/>
    <mergeCell ref="L315:L316"/>
    <mergeCell ref="M315:M316"/>
    <mergeCell ref="X315:X328"/>
    <mergeCell ref="L321:L322"/>
    <mergeCell ref="M321:M322"/>
    <mergeCell ref="L323:L324"/>
    <mergeCell ref="M323:M324"/>
    <mergeCell ref="C315:C336"/>
    <mergeCell ref="D315:D336"/>
    <mergeCell ref="E315:E336"/>
    <mergeCell ref="F315:F336"/>
    <mergeCell ref="G315:G328"/>
    <mergeCell ref="H315:H328"/>
    <mergeCell ref="G329:G332"/>
    <mergeCell ref="H329:H332"/>
    <mergeCell ref="G333:G336"/>
    <mergeCell ref="H333:H336"/>
    <mergeCell ref="AA311:AA314"/>
    <mergeCell ref="AB311:AB314"/>
    <mergeCell ref="AD311:AD312"/>
    <mergeCell ref="AF311:AF312"/>
    <mergeCell ref="AG311:AG314"/>
    <mergeCell ref="AQ311:AQ314"/>
    <mergeCell ref="AD313:AD314"/>
    <mergeCell ref="AF313:AF314"/>
    <mergeCell ref="K311:K314"/>
    <mergeCell ref="L311:L312"/>
    <mergeCell ref="M311:M312"/>
    <mergeCell ref="X311:X314"/>
    <mergeCell ref="Y311:Y314"/>
    <mergeCell ref="Z311:Z314"/>
    <mergeCell ref="L313:L314"/>
    <mergeCell ref="M313:M314"/>
    <mergeCell ref="AA307:AA310"/>
    <mergeCell ref="AB307:AB310"/>
    <mergeCell ref="AD307:AD308"/>
    <mergeCell ref="AF307:AF308"/>
    <mergeCell ref="AG307:AG310"/>
    <mergeCell ref="AQ307:AQ310"/>
    <mergeCell ref="AD309:AD310"/>
    <mergeCell ref="AF309:AF310"/>
    <mergeCell ref="K307:K310"/>
    <mergeCell ref="L307:L308"/>
    <mergeCell ref="M307:M308"/>
    <mergeCell ref="X307:X310"/>
    <mergeCell ref="Y307:Y310"/>
    <mergeCell ref="Z307:Z310"/>
    <mergeCell ref="L309:L310"/>
    <mergeCell ref="M309:M310"/>
    <mergeCell ref="E307:E314"/>
    <mergeCell ref="F307:F314"/>
    <mergeCell ref="G307:G310"/>
    <mergeCell ref="H307:H310"/>
    <mergeCell ref="I307:I310"/>
    <mergeCell ref="J307:J310"/>
    <mergeCell ref="G311:G314"/>
    <mergeCell ref="H311:H314"/>
    <mergeCell ref="I311:I314"/>
    <mergeCell ref="J311:J314"/>
    <mergeCell ref="AQ301:AQ306"/>
    <mergeCell ref="L303:L304"/>
    <mergeCell ref="M303:M304"/>
    <mergeCell ref="AD303:AD304"/>
    <mergeCell ref="AF303:AF304"/>
    <mergeCell ref="L305:L306"/>
    <mergeCell ref="M305:M306"/>
    <mergeCell ref="AD305:AD306"/>
    <mergeCell ref="AF305:AF306"/>
    <mergeCell ref="L301:L302"/>
    <mergeCell ref="M301:M302"/>
    <mergeCell ref="X301:X306"/>
    <mergeCell ref="Y301:Y306"/>
    <mergeCell ref="Z301:Z306"/>
    <mergeCell ref="AA301:AA306"/>
    <mergeCell ref="AQ297:AQ300"/>
    <mergeCell ref="L299:L300"/>
    <mergeCell ref="M299:M300"/>
    <mergeCell ref="AD299:AD300"/>
    <mergeCell ref="AF299:AF300"/>
    <mergeCell ref="G301:G306"/>
    <mergeCell ref="H301:H306"/>
    <mergeCell ref="I301:I306"/>
    <mergeCell ref="J301:J306"/>
    <mergeCell ref="K301:K306"/>
    <mergeCell ref="AA297:AA300"/>
    <mergeCell ref="AB297:AB300"/>
    <mergeCell ref="AD297:AD298"/>
    <mergeCell ref="AF297:AF298"/>
    <mergeCell ref="AG297:AG300"/>
    <mergeCell ref="AH297:AH314"/>
    <mergeCell ref="AB301:AB306"/>
    <mergeCell ref="AD301:AD302"/>
    <mergeCell ref="AF301:AF302"/>
    <mergeCell ref="AG301:AG306"/>
    <mergeCell ref="K297:K300"/>
    <mergeCell ref="L297:L298"/>
    <mergeCell ref="M297:M298"/>
    <mergeCell ref="X297:X300"/>
    <mergeCell ref="Y297:Y300"/>
    <mergeCell ref="Z297:Z300"/>
    <mergeCell ref="AD295:AD296"/>
    <mergeCell ref="AF295:AF296"/>
    <mergeCell ref="C297:C314"/>
    <mergeCell ref="D297:D314"/>
    <mergeCell ref="E297:E306"/>
    <mergeCell ref="F297:F306"/>
    <mergeCell ref="G297:G300"/>
    <mergeCell ref="H297:H300"/>
    <mergeCell ref="I297:I300"/>
    <mergeCell ref="J297:J300"/>
    <mergeCell ref="AD291:AD292"/>
    <mergeCell ref="AF291:AF292"/>
    <mergeCell ref="L293:L294"/>
    <mergeCell ref="M293:M294"/>
    <mergeCell ref="AD293:AD294"/>
    <mergeCell ref="AF293:AF294"/>
    <mergeCell ref="AD287:AD288"/>
    <mergeCell ref="AF287:AF288"/>
    <mergeCell ref="AG287:AG296"/>
    <mergeCell ref="AQ287:AQ296"/>
    <mergeCell ref="L289:L290"/>
    <mergeCell ref="M289:M290"/>
    <mergeCell ref="AD289:AD290"/>
    <mergeCell ref="AF289:AF290"/>
    <mergeCell ref="L291:L292"/>
    <mergeCell ref="M291:M292"/>
    <mergeCell ref="M287:M288"/>
    <mergeCell ref="X287:X296"/>
    <mergeCell ref="Y287:Y296"/>
    <mergeCell ref="Z287:Z296"/>
    <mergeCell ref="AA287:AA296"/>
    <mergeCell ref="AB287:AB296"/>
    <mergeCell ref="M295:M296"/>
    <mergeCell ref="G287:G296"/>
    <mergeCell ref="H287:H296"/>
    <mergeCell ref="I287:I296"/>
    <mergeCell ref="J287:J296"/>
    <mergeCell ref="K287:K296"/>
    <mergeCell ref="L287:L288"/>
    <mergeCell ref="L295:L296"/>
    <mergeCell ref="AD283:AD284"/>
    <mergeCell ref="AF283:AF284"/>
    <mergeCell ref="L285:L286"/>
    <mergeCell ref="M285:M286"/>
    <mergeCell ref="AD285:AD286"/>
    <mergeCell ref="AF285:AF286"/>
    <mergeCell ref="AB279:AB286"/>
    <mergeCell ref="AD279:AD280"/>
    <mergeCell ref="AF279:AF280"/>
    <mergeCell ref="AG279:AG286"/>
    <mergeCell ref="AQ279:AQ286"/>
    <mergeCell ref="L281:L282"/>
    <mergeCell ref="M281:M282"/>
    <mergeCell ref="AD281:AD282"/>
    <mergeCell ref="AF281:AF282"/>
    <mergeCell ref="L283:L284"/>
    <mergeCell ref="L279:L280"/>
    <mergeCell ref="M279:M280"/>
    <mergeCell ref="X279:X286"/>
    <mergeCell ref="Y279:Y286"/>
    <mergeCell ref="Z279:Z286"/>
    <mergeCell ref="AA279:AA286"/>
    <mergeCell ref="M283:M284"/>
    <mergeCell ref="AF275:AF276"/>
    <mergeCell ref="L277:L278"/>
    <mergeCell ref="M277:M278"/>
    <mergeCell ref="AD277:AD278"/>
    <mergeCell ref="AF277:AF278"/>
    <mergeCell ref="G279:G286"/>
    <mergeCell ref="H279:H286"/>
    <mergeCell ref="I279:I286"/>
    <mergeCell ref="J279:J286"/>
    <mergeCell ref="K279:K286"/>
    <mergeCell ref="AQ269:AQ278"/>
    <mergeCell ref="L271:L272"/>
    <mergeCell ref="M271:M272"/>
    <mergeCell ref="AD271:AD272"/>
    <mergeCell ref="AF271:AF272"/>
    <mergeCell ref="L273:L274"/>
    <mergeCell ref="M273:M274"/>
    <mergeCell ref="AD273:AD274"/>
    <mergeCell ref="AF273:AF274"/>
    <mergeCell ref="L275:L276"/>
    <mergeCell ref="M269:M270"/>
    <mergeCell ref="X269:X278"/>
    <mergeCell ref="Y269:Y278"/>
    <mergeCell ref="Z269:Z278"/>
    <mergeCell ref="AA269:AA278"/>
    <mergeCell ref="AB269:AB278"/>
    <mergeCell ref="M275:M276"/>
    <mergeCell ref="G269:G278"/>
    <mergeCell ref="H269:H278"/>
    <mergeCell ref="I269:I278"/>
    <mergeCell ref="J269:J278"/>
    <mergeCell ref="K269:K278"/>
    <mergeCell ref="L269:L270"/>
    <mergeCell ref="AQ263:AQ268"/>
    <mergeCell ref="L265:L266"/>
    <mergeCell ref="M265:M266"/>
    <mergeCell ref="AD265:AD266"/>
    <mergeCell ref="AF265:AF266"/>
    <mergeCell ref="L267:L268"/>
    <mergeCell ref="M267:M268"/>
    <mergeCell ref="AD267:AD268"/>
    <mergeCell ref="AF267:AF268"/>
    <mergeCell ref="AA263:AA268"/>
    <mergeCell ref="AB263:AB268"/>
    <mergeCell ref="AD263:AD264"/>
    <mergeCell ref="AF263:AF264"/>
    <mergeCell ref="AG263:AG268"/>
    <mergeCell ref="AH263:AH296"/>
    <mergeCell ref="AD269:AD270"/>
    <mergeCell ref="AF269:AF270"/>
    <mergeCell ref="AG269:AG278"/>
    <mergeCell ref="AD275:AD276"/>
    <mergeCell ref="K263:K268"/>
    <mergeCell ref="L263:L264"/>
    <mergeCell ref="M263:M264"/>
    <mergeCell ref="X263:X268"/>
    <mergeCell ref="Y263:Y268"/>
    <mergeCell ref="Z263:Z268"/>
    <mergeCell ref="AD261:AD262"/>
    <mergeCell ref="AF261:AF262"/>
    <mergeCell ref="C263:C296"/>
    <mergeCell ref="D263:D296"/>
    <mergeCell ref="E263:E296"/>
    <mergeCell ref="F263:F296"/>
    <mergeCell ref="G263:G268"/>
    <mergeCell ref="H263:H268"/>
    <mergeCell ref="I263:I268"/>
    <mergeCell ref="J263:J268"/>
    <mergeCell ref="AD257:AD258"/>
    <mergeCell ref="AF257:AF258"/>
    <mergeCell ref="AG257:AG262"/>
    <mergeCell ref="AQ257:AQ262"/>
    <mergeCell ref="L259:L260"/>
    <mergeCell ref="M259:M260"/>
    <mergeCell ref="AD259:AD260"/>
    <mergeCell ref="AF259:AF260"/>
    <mergeCell ref="L261:L262"/>
    <mergeCell ref="M261:M262"/>
    <mergeCell ref="M257:M258"/>
    <mergeCell ref="X257:X262"/>
    <mergeCell ref="Y257:Y262"/>
    <mergeCell ref="Z257:Z262"/>
    <mergeCell ref="AA257:AA262"/>
    <mergeCell ref="AB257:AB262"/>
    <mergeCell ref="G257:G262"/>
    <mergeCell ref="H257:H262"/>
    <mergeCell ref="I257:I262"/>
    <mergeCell ref="J257:J262"/>
    <mergeCell ref="K257:K262"/>
    <mergeCell ref="L257:L258"/>
    <mergeCell ref="AA253:AA256"/>
    <mergeCell ref="AB253:AB256"/>
    <mergeCell ref="AF253:AF254"/>
    <mergeCell ref="AG253:AG256"/>
    <mergeCell ref="AQ253:AQ256"/>
    <mergeCell ref="L255:L256"/>
    <mergeCell ref="M255:M256"/>
    <mergeCell ref="AD255:AD256"/>
    <mergeCell ref="AF255:AF256"/>
    <mergeCell ref="G253:G256"/>
    <mergeCell ref="H253:H256"/>
    <mergeCell ref="I253:I256"/>
    <mergeCell ref="J253:J256"/>
    <mergeCell ref="K253:K256"/>
    <mergeCell ref="L253:L254"/>
    <mergeCell ref="AD249:AD254"/>
    <mergeCell ref="AF249:AF250"/>
    <mergeCell ref="J251:J252"/>
    <mergeCell ref="L251:L252"/>
    <mergeCell ref="M251:M252"/>
    <mergeCell ref="AF251:AF252"/>
    <mergeCell ref="M253:M254"/>
    <mergeCell ref="X253:X256"/>
    <mergeCell ref="Y253:Y256"/>
    <mergeCell ref="Z253:Z256"/>
    <mergeCell ref="AD245:AD246"/>
    <mergeCell ref="AF245:AF246"/>
    <mergeCell ref="AG245:AG252"/>
    <mergeCell ref="AH245:AH262"/>
    <mergeCell ref="AQ245:AQ252"/>
    <mergeCell ref="J247:J248"/>
    <mergeCell ref="L247:L248"/>
    <mergeCell ref="M247:M248"/>
    <mergeCell ref="AD247:AD248"/>
    <mergeCell ref="AF247:AF248"/>
    <mergeCell ref="M245:M246"/>
    <mergeCell ref="X245:X252"/>
    <mergeCell ref="Y245:Y252"/>
    <mergeCell ref="Z245:Z252"/>
    <mergeCell ref="AA245:AA252"/>
    <mergeCell ref="AB245:AB252"/>
    <mergeCell ref="M249:M250"/>
    <mergeCell ref="G245:G252"/>
    <mergeCell ref="H245:H252"/>
    <mergeCell ref="I245:I252"/>
    <mergeCell ref="J245:J246"/>
    <mergeCell ref="K245:K252"/>
    <mergeCell ref="L245:L246"/>
    <mergeCell ref="J249:J250"/>
    <mergeCell ref="L249:L250"/>
    <mergeCell ref="AG237:AG244"/>
    <mergeCell ref="AH237:AH244"/>
    <mergeCell ref="AQ237:AQ244"/>
    <mergeCell ref="L239:L240"/>
    <mergeCell ref="M239:M240"/>
    <mergeCell ref="AF239:AF240"/>
    <mergeCell ref="L241:L242"/>
    <mergeCell ref="M241:M242"/>
    <mergeCell ref="AF241:AF242"/>
    <mergeCell ref="L243:L244"/>
    <mergeCell ref="Y237:Y244"/>
    <mergeCell ref="Z237:Z244"/>
    <mergeCell ref="AA237:AA244"/>
    <mergeCell ref="AB237:AB244"/>
    <mergeCell ref="AD237:AD244"/>
    <mergeCell ref="AF237:AF238"/>
    <mergeCell ref="AF243:AF244"/>
    <mergeCell ref="I237:I244"/>
    <mergeCell ref="J237:J244"/>
    <mergeCell ref="K237:K244"/>
    <mergeCell ref="L237:L238"/>
    <mergeCell ref="M237:M238"/>
    <mergeCell ref="X237:X244"/>
    <mergeCell ref="M243:M244"/>
    <mergeCell ref="L235:L236"/>
    <mergeCell ref="M235:M236"/>
    <mergeCell ref="AD235:AD236"/>
    <mergeCell ref="AF235:AF236"/>
    <mergeCell ref="C237:C244"/>
    <mergeCell ref="D237:D244"/>
    <mergeCell ref="E237:E244"/>
    <mergeCell ref="F237:F244"/>
    <mergeCell ref="G237:G244"/>
    <mergeCell ref="H237:H244"/>
    <mergeCell ref="L231:L232"/>
    <mergeCell ref="M231:M232"/>
    <mergeCell ref="AD231:AD232"/>
    <mergeCell ref="AF231:AF232"/>
    <mergeCell ref="L233:L234"/>
    <mergeCell ref="M233:M234"/>
    <mergeCell ref="AD233:AD234"/>
    <mergeCell ref="AF233:AF234"/>
    <mergeCell ref="AD227:AD228"/>
    <mergeCell ref="AF227:AF228"/>
    <mergeCell ref="L229:L230"/>
    <mergeCell ref="M229:M230"/>
    <mergeCell ref="AD229:AD230"/>
    <mergeCell ref="AF229:AF230"/>
    <mergeCell ref="AB223:AB236"/>
    <mergeCell ref="AD223:AD226"/>
    <mergeCell ref="AF223:AF224"/>
    <mergeCell ref="AG223:AG236"/>
    <mergeCell ref="AQ223:AQ236"/>
    <mergeCell ref="L225:L226"/>
    <mergeCell ref="M225:M226"/>
    <mergeCell ref="AF225:AF226"/>
    <mergeCell ref="L227:L228"/>
    <mergeCell ref="M227:M228"/>
    <mergeCell ref="M221:M222"/>
    <mergeCell ref="AD221:AD222"/>
    <mergeCell ref="AF221:AF222"/>
    <mergeCell ref="G223:G236"/>
    <mergeCell ref="H223:H236"/>
    <mergeCell ref="I223:I236"/>
    <mergeCell ref="J223:J236"/>
    <mergeCell ref="K223:K236"/>
    <mergeCell ref="L223:L224"/>
    <mergeCell ref="M223:M224"/>
    <mergeCell ref="AQ211:AQ222"/>
    <mergeCell ref="L213:L214"/>
    <mergeCell ref="M213:M214"/>
    <mergeCell ref="AD213:AD214"/>
    <mergeCell ref="AF213:AF214"/>
    <mergeCell ref="L215:L216"/>
    <mergeCell ref="M215:M216"/>
    <mergeCell ref="AD215:AD216"/>
    <mergeCell ref="AF215:AF216"/>
    <mergeCell ref="L217:L218"/>
    <mergeCell ref="AD211:AD212"/>
    <mergeCell ref="AF211:AF212"/>
    <mergeCell ref="AG211:AG222"/>
    <mergeCell ref="AH211:AH236"/>
    <mergeCell ref="AI211:AI406"/>
    <mergeCell ref="AJ211:AJ406"/>
    <mergeCell ref="AD217:AD218"/>
    <mergeCell ref="AF217:AF218"/>
    <mergeCell ref="AD219:AD220"/>
    <mergeCell ref="AF219:AF220"/>
    <mergeCell ref="X211:X222"/>
    <mergeCell ref="Y211:Y222"/>
    <mergeCell ref="Z211:Z222"/>
    <mergeCell ref="AA211:AA222"/>
    <mergeCell ref="AB211:AB222"/>
    <mergeCell ref="AC211:AC406"/>
    <mergeCell ref="X223:X236"/>
    <mergeCell ref="Y223:Y236"/>
    <mergeCell ref="Z223:Z236"/>
    <mergeCell ref="AA223:AA236"/>
    <mergeCell ref="H211:H222"/>
    <mergeCell ref="I211:I222"/>
    <mergeCell ref="J211:J222"/>
    <mergeCell ref="K211:K222"/>
    <mergeCell ref="L211:L212"/>
    <mergeCell ref="M211:M212"/>
    <mergeCell ref="M217:M218"/>
    <mergeCell ref="L219:L220"/>
    <mergeCell ref="M219:M220"/>
    <mergeCell ref="L221:L222"/>
    <mergeCell ref="B211:B406"/>
    <mergeCell ref="C211:C236"/>
    <mergeCell ref="D211:D236"/>
    <mergeCell ref="E211:E236"/>
    <mergeCell ref="F211:F236"/>
    <mergeCell ref="G211:G222"/>
    <mergeCell ref="C245:C262"/>
    <mergeCell ref="D245:D262"/>
    <mergeCell ref="E245:E262"/>
    <mergeCell ref="F245:F262"/>
    <mergeCell ref="AG205:AG210"/>
    <mergeCell ref="AH205:AH210"/>
    <mergeCell ref="AQ205:AQ210"/>
    <mergeCell ref="L207:L208"/>
    <mergeCell ref="M207:M208"/>
    <mergeCell ref="AF207:AF208"/>
    <mergeCell ref="L209:L210"/>
    <mergeCell ref="M209:M210"/>
    <mergeCell ref="AF209:AF210"/>
    <mergeCell ref="Y205:Y210"/>
    <mergeCell ref="Z205:Z210"/>
    <mergeCell ref="AA205:AA210"/>
    <mergeCell ref="AB205:AB210"/>
    <mergeCell ref="AD205:AD210"/>
    <mergeCell ref="AF205:AF206"/>
    <mergeCell ref="I205:I210"/>
    <mergeCell ref="J205:J210"/>
    <mergeCell ref="K205:K210"/>
    <mergeCell ref="L205:L206"/>
    <mergeCell ref="M205:M206"/>
    <mergeCell ref="X205:X210"/>
    <mergeCell ref="C205:C210"/>
    <mergeCell ref="D205:D210"/>
    <mergeCell ref="E205:E210"/>
    <mergeCell ref="F205:F210"/>
    <mergeCell ref="G205:G210"/>
    <mergeCell ref="H205:H210"/>
    <mergeCell ref="AG195:AG204"/>
    <mergeCell ref="AH195:AH204"/>
    <mergeCell ref="AQ195:AQ204"/>
    <mergeCell ref="L197:L198"/>
    <mergeCell ref="M197:M198"/>
    <mergeCell ref="AF197:AF198"/>
    <mergeCell ref="L199:L200"/>
    <mergeCell ref="M199:M200"/>
    <mergeCell ref="AF199:AF200"/>
    <mergeCell ref="L201:L202"/>
    <mergeCell ref="Y195:Y204"/>
    <mergeCell ref="Z195:Z204"/>
    <mergeCell ref="AA195:AA204"/>
    <mergeCell ref="AB195:AB204"/>
    <mergeCell ref="AD195:AD204"/>
    <mergeCell ref="AF195:AF196"/>
    <mergeCell ref="AF201:AF202"/>
    <mergeCell ref="AF203:AF204"/>
    <mergeCell ref="I195:I204"/>
    <mergeCell ref="J195:J204"/>
    <mergeCell ref="K195:K204"/>
    <mergeCell ref="L195:L196"/>
    <mergeCell ref="M195:M196"/>
    <mergeCell ref="X195:X204"/>
    <mergeCell ref="M201:M202"/>
    <mergeCell ref="L203:L204"/>
    <mergeCell ref="M203:M204"/>
    <mergeCell ref="C195:C204"/>
    <mergeCell ref="D195:D204"/>
    <mergeCell ref="E195:E204"/>
    <mergeCell ref="F195:F204"/>
    <mergeCell ref="G195:G204"/>
    <mergeCell ref="H195:H204"/>
    <mergeCell ref="AG187:AG194"/>
    <mergeCell ref="AH187:AH194"/>
    <mergeCell ref="AQ187:AQ194"/>
    <mergeCell ref="L189:L190"/>
    <mergeCell ref="M189:M190"/>
    <mergeCell ref="AF189:AF190"/>
    <mergeCell ref="L191:L192"/>
    <mergeCell ref="M191:M192"/>
    <mergeCell ref="AF191:AF192"/>
    <mergeCell ref="L193:L194"/>
    <mergeCell ref="Y187:Y194"/>
    <mergeCell ref="Z187:Z194"/>
    <mergeCell ref="AA187:AA194"/>
    <mergeCell ref="AB187:AB194"/>
    <mergeCell ref="AD187:AD194"/>
    <mergeCell ref="AF187:AF188"/>
    <mergeCell ref="AF193:AF194"/>
    <mergeCell ref="I187:I194"/>
    <mergeCell ref="J187:J194"/>
    <mergeCell ref="K187:K194"/>
    <mergeCell ref="L187:L188"/>
    <mergeCell ref="M187:M188"/>
    <mergeCell ref="X187:X194"/>
    <mergeCell ref="M193:M194"/>
    <mergeCell ref="C187:C194"/>
    <mergeCell ref="D187:D194"/>
    <mergeCell ref="E187:E194"/>
    <mergeCell ref="F187:F194"/>
    <mergeCell ref="G187:G194"/>
    <mergeCell ref="H187:H194"/>
    <mergeCell ref="AG179:AG186"/>
    <mergeCell ref="AH179:AH186"/>
    <mergeCell ref="AK179:AP179"/>
    <mergeCell ref="AQ179:AQ186"/>
    <mergeCell ref="L181:L182"/>
    <mergeCell ref="M181:M182"/>
    <mergeCell ref="AF181:AF182"/>
    <mergeCell ref="L183:L184"/>
    <mergeCell ref="M183:M184"/>
    <mergeCell ref="AF183:AF184"/>
    <mergeCell ref="Y179:Y186"/>
    <mergeCell ref="Z179:Z186"/>
    <mergeCell ref="AA179:AA186"/>
    <mergeCell ref="AB179:AB186"/>
    <mergeCell ref="AD179:AD186"/>
    <mergeCell ref="AF179:AF180"/>
    <mergeCell ref="AF185:AF186"/>
    <mergeCell ref="I179:I186"/>
    <mergeCell ref="J179:J186"/>
    <mergeCell ref="K179:K186"/>
    <mergeCell ref="L179:L180"/>
    <mergeCell ref="M179:M180"/>
    <mergeCell ref="X179:X186"/>
    <mergeCell ref="L185:L186"/>
    <mergeCell ref="M185:M186"/>
    <mergeCell ref="C179:C186"/>
    <mergeCell ref="D179:D186"/>
    <mergeCell ref="E179:E186"/>
    <mergeCell ref="F179:F186"/>
    <mergeCell ref="G179:G186"/>
    <mergeCell ref="H179:H186"/>
    <mergeCell ref="AH169:AH178"/>
    <mergeCell ref="AQ169:AQ178"/>
    <mergeCell ref="L171:L172"/>
    <mergeCell ref="M171:M172"/>
    <mergeCell ref="AF171:AF172"/>
    <mergeCell ref="L173:L174"/>
    <mergeCell ref="M173:M174"/>
    <mergeCell ref="AF173:AF174"/>
    <mergeCell ref="L175:L176"/>
    <mergeCell ref="M175:M176"/>
    <mergeCell ref="Z169:Z178"/>
    <mergeCell ref="AA169:AA178"/>
    <mergeCell ref="AB169:AB178"/>
    <mergeCell ref="AD169:AD178"/>
    <mergeCell ref="AF169:AF170"/>
    <mergeCell ref="AG169:AG178"/>
    <mergeCell ref="AF175:AF176"/>
    <mergeCell ref="AF177:AF178"/>
    <mergeCell ref="J169:J178"/>
    <mergeCell ref="K169:K178"/>
    <mergeCell ref="L169:L170"/>
    <mergeCell ref="M169:M170"/>
    <mergeCell ref="X169:X178"/>
    <mergeCell ref="Y169:Y178"/>
    <mergeCell ref="L177:L178"/>
    <mergeCell ref="M177:M178"/>
    <mergeCell ref="C169:C178"/>
    <mergeCell ref="D169:D178"/>
    <mergeCell ref="E169:E178"/>
    <mergeCell ref="F169:F178"/>
    <mergeCell ref="H169:H178"/>
    <mergeCell ref="I169:I178"/>
    <mergeCell ref="L165:L166"/>
    <mergeCell ref="M165:M166"/>
    <mergeCell ref="AF165:AF166"/>
    <mergeCell ref="L167:L168"/>
    <mergeCell ref="M167:M168"/>
    <mergeCell ref="AF167:AF168"/>
    <mergeCell ref="AD159:AD168"/>
    <mergeCell ref="AF159:AF160"/>
    <mergeCell ref="AG159:AG168"/>
    <mergeCell ref="AH159:AH168"/>
    <mergeCell ref="AK159:AP159"/>
    <mergeCell ref="AQ159:AQ168"/>
    <mergeCell ref="AF161:AF162"/>
    <mergeCell ref="AF163:AF164"/>
    <mergeCell ref="I159:I168"/>
    <mergeCell ref="J159:J168"/>
    <mergeCell ref="K159:K168"/>
    <mergeCell ref="L159:L160"/>
    <mergeCell ref="M159:M160"/>
    <mergeCell ref="X159:X168"/>
    <mergeCell ref="L161:L162"/>
    <mergeCell ref="M161:M162"/>
    <mergeCell ref="L163:L164"/>
    <mergeCell ref="M163:M164"/>
    <mergeCell ref="AF155:AF156"/>
    <mergeCell ref="L157:L158"/>
    <mergeCell ref="M157:M158"/>
    <mergeCell ref="AF157:AF158"/>
    <mergeCell ref="C159:C168"/>
    <mergeCell ref="D159:D168"/>
    <mergeCell ref="E159:E168"/>
    <mergeCell ref="F159:F168"/>
    <mergeCell ref="G159:G178"/>
    <mergeCell ref="H159:H168"/>
    <mergeCell ref="AQ149:AQ158"/>
    <mergeCell ref="AK150:AP150"/>
    <mergeCell ref="L151:L152"/>
    <mergeCell ref="M151:M152"/>
    <mergeCell ref="AF151:AF152"/>
    <mergeCell ref="L153:L154"/>
    <mergeCell ref="M153:M154"/>
    <mergeCell ref="AF153:AF154"/>
    <mergeCell ref="L155:L156"/>
    <mergeCell ref="M155:M156"/>
    <mergeCell ref="M149:M150"/>
    <mergeCell ref="X149:X158"/>
    <mergeCell ref="Y149:Y158"/>
    <mergeCell ref="Z149:Z158"/>
    <mergeCell ref="AA149:AA158"/>
    <mergeCell ref="AB149:AB158"/>
    <mergeCell ref="G149:G158"/>
    <mergeCell ref="H149:H158"/>
    <mergeCell ref="I149:I158"/>
    <mergeCell ref="J149:J158"/>
    <mergeCell ref="K149:K158"/>
    <mergeCell ref="L149:L150"/>
    <mergeCell ref="AQ143:AQ148"/>
    <mergeCell ref="L145:L146"/>
    <mergeCell ref="M145:M146"/>
    <mergeCell ref="AF145:AF146"/>
    <mergeCell ref="L147:L148"/>
    <mergeCell ref="M147:M148"/>
    <mergeCell ref="AF147:AF148"/>
    <mergeCell ref="AD143:AD148"/>
    <mergeCell ref="AF143:AF144"/>
    <mergeCell ref="AG143:AG148"/>
    <mergeCell ref="AH143:AH148"/>
    <mergeCell ref="AI143:AI210"/>
    <mergeCell ref="AJ143:AJ210"/>
    <mergeCell ref="AD149:AD158"/>
    <mergeCell ref="AF149:AF150"/>
    <mergeCell ref="AG149:AG158"/>
    <mergeCell ref="AH149:AH158"/>
    <mergeCell ref="X143:X148"/>
    <mergeCell ref="Y143:Y148"/>
    <mergeCell ref="Z143:Z148"/>
    <mergeCell ref="AA143:AA148"/>
    <mergeCell ref="AB143:AB148"/>
    <mergeCell ref="AC143:AC210"/>
    <mergeCell ref="Y159:Y168"/>
    <mergeCell ref="Z159:Z168"/>
    <mergeCell ref="AA159:AA168"/>
    <mergeCell ref="AB159:AB168"/>
    <mergeCell ref="H143:H148"/>
    <mergeCell ref="I143:I148"/>
    <mergeCell ref="J143:J148"/>
    <mergeCell ref="K143:K148"/>
    <mergeCell ref="L143:L144"/>
    <mergeCell ref="M143:M144"/>
    <mergeCell ref="B143:B210"/>
    <mergeCell ref="C143:C148"/>
    <mergeCell ref="D143:D148"/>
    <mergeCell ref="E143:E148"/>
    <mergeCell ref="F143:F148"/>
    <mergeCell ref="G143:G148"/>
    <mergeCell ref="C149:C158"/>
    <mergeCell ref="D149:D158"/>
    <mergeCell ref="E149:E158"/>
    <mergeCell ref="F149:F158"/>
    <mergeCell ref="AG137:AG142"/>
    <mergeCell ref="AH137:AH142"/>
    <mergeCell ref="AQ137:AQ142"/>
    <mergeCell ref="L139:L140"/>
    <mergeCell ref="M139:M140"/>
    <mergeCell ref="AF139:AF140"/>
    <mergeCell ref="L141:L142"/>
    <mergeCell ref="M141:M142"/>
    <mergeCell ref="AF141:AF142"/>
    <mergeCell ref="Y137:Y142"/>
    <mergeCell ref="Z137:Z142"/>
    <mergeCell ref="AA137:AA142"/>
    <mergeCell ref="AB137:AB142"/>
    <mergeCell ref="AD137:AD142"/>
    <mergeCell ref="AF137:AF138"/>
    <mergeCell ref="I137:I142"/>
    <mergeCell ref="J137:J142"/>
    <mergeCell ref="K137:K142"/>
    <mergeCell ref="L137:L138"/>
    <mergeCell ref="M137:M138"/>
    <mergeCell ref="X137:X142"/>
    <mergeCell ref="C137:C142"/>
    <mergeCell ref="D137:D142"/>
    <mergeCell ref="E137:E142"/>
    <mergeCell ref="F137:F142"/>
    <mergeCell ref="G137:G142"/>
    <mergeCell ref="H137:H142"/>
    <mergeCell ref="AH127:AH136"/>
    <mergeCell ref="AQ127:AQ136"/>
    <mergeCell ref="L129:L130"/>
    <mergeCell ref="M129:M130"/>
    <mergeCell ref="AF129:AF130"/>
    <mergeCell ref="L131:L132"/>
    <mergeCell ref="M131:M132"/>
    <mergeCell ref="AF131:AF132"/>
    <mergeCell ref="L133:L134"/>
    <mergeCell ref="M133:M134"/>
    <mergeCell ref="Y127:Y136"/>
    <mergeCell ref="Z127:Z136"/>
    <mergeCell ref="AA127:AA136"/>
    <mergeCell ref="AB127:AB136"/>
    <mergeCell ref="AD127:AD136"/>
    <mergeCell ref="AF127:AF128"/>
    <mergeCell ref="AF133:AF134"/>
    <mergeCell ref="AF135:AF136"/>
    <mergeCell ref="I127:I136"/>
    <mergeCell ref="J127:J136"/>
    <mergeCell ref="K127:K136"/>
    <mergeCell ref="L127:L128"/>
    <mergeCell ref="M127:M128"/>
    <mergeCell ref="X127:X136"/>
    <mergeCell ref="L135:L136"/>
    <mergeCell ref="M135:M136"/>
    <mergeCell ref="C127:C136"/>
    <mergeCell ref="D127:D136"/>
    <mergeCell ref="E127:E136"/>
    <mergeCell ref="F127:F136"/>
    <mergeCell ref="G127:G136"/>
    <mergeCell ref="H127:H136"/>
    <mergeCell ref="AQ119:AQ126"/>
    <mergeCell ref="L121:L122"/>
    <mergeCell ref="M121:M122"/>
    <mergeCell ref="AF121:AF122"/>
    <mergeCell ref="L123:L124"/>
    <mergeCell ref="M123:M124"/>
    <mergeCell ref="AF123:AF124"/>
    <mergeCell ref="L125:L126"/>
    <mergeCell ref="M125:M126"/>
    <mergeCell ref="AF125:AF126"/>
    <mergeCell ref="Y119:Y126"/>
    <mergeCell ref="Z119:Z126"/>
    <mergeCell ref="AA119:AA126"/>
    <mergeCell ref="AB119:AB126"/>
    <mergeCell ref="AF119:AF120"/>
    <mergeCell ref="AG119:AG126"/>
    <mergeCell ref="I119:I126"/>
    <mergeCell ref="J119:J126"/>
    <mergeCell ref="K119:K126"/>
    <mergeCell ref="L119:L120"/>
    <mergeCell ref="M119:M120"/>
    <mergeCell ref="X119:X126"/>
    <mergeCell ref="C119:C126"/>
    <mergeCell ref="D119:D126"/>
    <mergeCell ref="E119:E126"/>
    <mergeCell ref="F119:F126"/>
    <mergeCell ref="G119:G126"/>
    <mergeCell ref="H119:H126"/>
    <mergeCell ref="AQ111:AQ118"/>
    <mergeCell ref="L113:L114"/>
    <mergeCell ref="M113:M114"/>
    <mergeCell ref="AF113:AF114"/>
    <mergeCell ref="L115:L116"/>
    <mergeCell ref="M115:M116"/>
    <mergeCell ref="AF115:AF116"/>
    <mergeCell ref="L117:L118"/>
    <mergeCell ref="M117:M118"/>
    <mergeCell ref="AF117:AF118"/>
    <mergeCell ref="X111:X118"/>
    <mergeCell ref="Y111:Y118"/>
    <mergeCell ref="Z111:Z118"/>
    <mergeCell ref="AA111:AA118"/>
    <mergeCell ref="AB111:AB118"/>
    <mergeCell ref="AF111:AF112"/>
    <mergeCell ref="H111:H118"/>
    <mergeCell ref="I111:I118"/>
    <mergeCell ref="J111:J118"/>
    <mergeCell ref="K111:K118"/>
    <mergeCell ref="L111:L112"/>
    <mergeCell ref="M111:M112"/>
    <mergeCell ref="AB103:AB110"/>
    <mergeCell ref="AF103:AF104"/>
    <mergeCell ref="AG103:AG110"/>
    <mergeCell ref="AQ103:AQ110"/>
    <mergeCell ref="L105:L106"/>
    <mergeCell ref="M105:M106"/>
    <mergeCell ref="AF105:AF106"/>
    <mergeCell ref="L107:L108"/>
    <mergeCell ref="M107:M108"/>
    <mergeCell ref="AF107:AF108"/>
    <mergeCell ref="H103:H110"/>
    <mergeCell ref="I103:I110"/>
    <mergeCell ref="J103:J110"/>
    <mergeCell ref="K103:K110"/>
    <mergeCell ref="L103:L104"/>
    <mergeCell ref="M103:M104"/>
    <mergeCell ref="L109:L110"/>
    <mergeCell ref="M109:M110"/>
    <mergeCell ref="AQ97:AQ102"/>
    <mergeCell ref="L99:L100"/>
    <mergeCell ref="M99:M100"/>
    <mergeCell ref="AF99:AF100"/>
    <mergeCell ref="L101:L102"/>
    <mergeCell ref="M101:M102"/>
    <mergeCell ref="AF101:AF102"/>
    <mergeCell ref="AD97:AD126"/>
    <mergeCell ref="AF97:AF98"/>
    <mergeCell ref="AG97:AG102"/>
    <mergeCell ref="AH97:AH118"/>
    <mergeCell ref="AI97:AI142"/>
    <mergeCell ref="AJ97:AJ142"/>
    <mergeCell ref="AF109:AF110"/>
    <mergeCell ref="AG111:AG118"/>
    <mergeCell ref="AH119:AH126"/>
    <mergeCell ref="AG127:AG136"/>
    <mergeCell ref="X97:X102"/>
    <mergeCell ref="Y97:Y102"/>
    <mergeCell ref="Z97:Z102"/>
    <mergeCell ref="AA97:AA102"/>
    <mergeCell ref="AB97:AB102"/>
    <mergeCell ref="AC97:AC142"/>
    <mergeCell ref="X103:X110"/>
    <mergeCell ref="Y103:Y110"/>
    <mergeCell ref="Z103:Z110"/>
    <mergeCell ref="AA103:AA110"/>
    <mergeCell ref="H97:H102"/>
    <mergeCell ref="I97:I102"/>
    <mergeCell ref="J97:J102"/>
    <mergeCell ref="K97:K102"/>
    <mergeCell ref="L97:L98"/>
    <mergeCell ref="M97:M98"/>
    <mergeCell ref="B97:B142"/>
    <mergeCell ref="C97:C118"/>
    <mergeCell ref="D97:D118"/>
    <mergeCell ref="E97:E102"/>
    <mergeCell ref="F97:F102"/>
    <mergeCell ref="G97:G102"/>
    <mergeCell ref="E103:E118"/>
    <mergeCell ref="F103:F118"/>
    <mergeCell ref="G103:G110"/>
    <mergeCell ref="G111:G118"/>
    <mergeCell ref="AG91:AG96"/>
    <mergeCell ref="AH91:AH96"/>
    <mergeCell ref="AQ91:AQ96"/>
    <mergeCell ref="L93:L94"/>
    <mergeCell ref="M93:M94"/>
    <mergeCell ref="AF93:AF94"/>
    <mergeCell ref="L95:L96"/>
    <mergeCell ref="M95:M96"/>
    <mergeCell ref="AF95:AF96"/>
    <mergeCell ref="Y91:Y96"/>
    <mergeCell ref="Z91:Z96"/>
    <mergeCell ref="AA91:AA96"/>
    <mergeCell ref="AB91:AB96"/>
    <mergeCell ref="AD91:AD96"/>
    <mergeCell ref="AF91:AF92"/>
    <mergeCell ref="I91:I96"/>
    <mergeCell ref="J91:J96"/>
    <mergeCell ref="K91:K96"/>
    <mergeCell ref="L91:L92"/>
    <mergeCell ref="M91:M92"/>
    <mergeCell ref="X91:X96"/>
    <mergeCell ref="C91:C96"/>
    <mergeCell ref="D91:D96"/>
    <mergeCell ref="E91:E96"/>
    <mergeCell ref="F91:F96"/>
    <mergeCell ref="G91:G96"/>
    <mergeCell ref="H91:H96"/>
    <mergeCell ref="AF85:AF86"/>
    <mergeCell ref="L87:L88"/>
    <mergeCell ref="M87:M88"/>
    <mergeCell ref="AD87:AD88"/>
    <mergeCell ref="AF87:AF88"/>
    <mergeCell ref="L89:L90"/>
    <mergeCell ref="M89:M90"/>
    <mergeCell ref="AD89:AD90"/>
    <mergeCell ref="AF89:AF90"/>
    <mergeCell ref="AG77:AG90"/>
    <mergeCell ref="AH77:AH90"/>
    <mergeCell ref="AQ77:AQ90"/>
    <mergeCell ref="L79:L80"/>
    <mergeCell ref="M79:M80"/>
    <mergeCell ref="AD79:AD80"/>
    <mergeCell ref="AF79:AF80"/>
    <mergeCell ref="L81:L82"/>
    <mergeCell ref="M81:M82"/>
    <mergeCell ref="AD81:AD82"/>
    <mergeCell ref="Y77:Y90"/>
    <mergeCell ref="Z77:Z90"/>
    <mergeCell ref="AA77:AA90"/>
    <mergeCell ref="AB77:AB90"/>
    <mergeCell ref="AD77:AD78"/>
    <mergeCell ref="AF77:AF78"/>
    <mergeCell ref="AF81:AF82"/>
    <mergeCell ref="AD83:AD84"/>
    <mergeCell ref="AF83:AF84"/>
    <mergeCell ref="AD85:AD86"/>
    <mergeCell ref="I77:I90"/>
    <mergeCell ref="J77:J90"/>
    <mergeCell ref="K77:K90"/>
    <mergeCell ref="L77:L78"/>
    <mergeCell ref="M77:M78"/>
    <mergeCell ref="X77:X90"/>
    <mergeCell ref="L83:L84"/>
    <mergeCell ref="M83:M84"/>
    <mergeCell ref="L85:L86"/>
    <mergeCell ref="M85:M86"/>
    <mergeCell ref="C77:C90"/>
    <mergeCell ref="D77:D90"/>
    <mergeCell ref="E77:E90"/>
    <mergeCell ref="F77:F90"/>
    <mergeCell ref="G77:G90"/>
    <mergeCell ref="H77:H90"/>
    <mergeCell ref="AF71:AF72"/>
    <mergeCell ref="L73:L74"/>
    <mergeCell ref="M73:M74"/>
    <mergeCell ref="AF73:AF74"/>
    <mergeCell ref="L75:L76"/>
    <mergeCell ref="M75:M76"/>
    <mergeCell ref="AF75:AF76"/>
    <mergeCell ref="AD67:AD76"/>
    <mergeCell ref="AF67:AF68"/>
    <mergeCell ref="AG67:AG76"/>
    <mergeCell ref="AH67:AH76"/>
    <mergeCell ref="AQ67:AQ76"/>
    <mergeCell ref="L69:L70"/>
    <mergeCell ref="M69:M70"/>
    <mergeCell ref="AF69:AF70"/>
    <mergeCell ref="L71:L72"/>
    <mergeCell ref="M71:M72"/>
    <mergeCell ref="M67:M68"/>
    <mergeCell ref="X67:X76"/>
    <mergeCell ref="Y67:Y76"/>
    <mergeCell ref="Z67:Z76"/>
    <mergeCell ref="AA67:AA76"/>
    <mergeCell ref="AB67:AB76"/>
    <mergeCell ref="G67:G76"/>
    <mergeCell ref="H67:H76"/>
    <mergeCell ref="I67:I76"/>
    <mergeCell ref="J67:J76"/>
    <mergeCell ref="K67:K76"/>
    <mergeCell ref="L67:L68"/>
    <mergeCell ref="AQ63:AQ66"/>
    <mergeCell ref="I65:I66"/>
    <mergeCell ref="J65:J66"/>
    <mergeCell ref="L65:L66"/>
    <mergeCell ref="M65:M66"/>
    <mergeCell ref="AF65:AF66"/>
    <mergeCell ref="Z63:Z66"/>
    <mergeCell ref="AA63:AA66"/>
    <mergeCell ref="AB63:AB66"/>
    <mergeCell ref="AD63:AD66"/>
    <mergeCell ref="AF63:AF64"/>
    <mergeCell ref="AG63:AG66"/>
    <mergeCell ref="AF61:AF62"/>
    <mergeCell ref="G63:G66"/>
    <mergeCell ref="H63:H66"/>
    <mergeCell ref="I63:I64"/>
    <mergeCell ref="J63:J64"/>
    <mergeCell ref="K63:K66"/>
    <mergeCell ref="L63:L64"/>
    <mergeCell ref="M63:M64"/>
    <mergeCell ref="X63:X66"/>
    <mergeCell ref="Y63:Y66"/>
    <mergeCell ref="AQ53:AQ62"/>
    <mergeCell ref="L55:L56"/>
    <mergeCell ref="M55:M56"/>
    <mergeCell ref="AF55:AF56"/>
    <mergeCell ref="L57:L58"/>
    <mergeCell ref="M57:M58"/>
    <mergeCell ref="AF57:AF58"/>
    <mergeCell ref="L59:L60"/>
    <mergeCell ref="M59:M60"/>
    <mergeCell ref="AF59:AF60"/>
    <mergeCell ref="M53:M54"/>
    <mergeCell ref="X53:X62"/>
    <mergeCell ref="Y53:Y62"/>
    <mergeCell ref="Z53:Z62"/>
    <mergeCell ref="AA53:AA62"/>
    <mergeCell ref="AB53:AB62"/>
    <mergeCell ref="M61:M62"/>
    <mergeCell ref="G53:G62"/>
    <mergeCell ref="H53:H62"/>
    <mergeCell ref="I53:I62"/>
    <mergeCell ref="J53:J62"/>
    <mergeCell ref="K53:K62"/>
    <mergeCell ref="L53:L54"/>
    <mergeCell ref="L61:L62"/>
    <mergeCell ref="L49:L50"/>
    <mergeCell ref="M49:M50"/>
    <mergeCell ref="AF49:AF50"/>
    <mergeCell ref="L51:L52"/>
    <mergeCell ref="M51:M52"/>
    <mergeCell ref="AF51:AF52"/>
    <mergeCell ref="AB43:AB52"/>
    <mergeCell ref="AD43:AD62"/>
    <mergeCell ref="AF43:AF44"/>
    <mergeCell ref="AG43:AG52"/>
    <mergeCell ref="AH43:AH66"/>
    <mergeCell ref="AQ43:AQ52"/>
    <mergeCell ref="AF45:AF46"/>
    <mergeCell ref="AF47:AF48"/>
    <mergeCell ref="AF53:AF54"/>
    <mergeCell ref="AG53:AG62"/>
    <mergeCell ref="L43:L44"/>
    <mergeCell ref="M43:M44"/>
    <mergeCell ref="X43:X52"/>
    <mergeCell ref="Y43:Y52"/>
    <mergeCell ref="Z43:Z52"/>
    <mergeCell ref="AA43:AA52"/>
    <mergeCell ref="L45:L46"/>
    <mergeCell ref="M45:M46"/>
    <mergeCell ref="L47:L48"/>
    <mergeCell ref="M47:M48"/>
    <mergeCell ref="AF41:AF42"/>
    <mergeCell ref="C43:C66"/>
    <mergeCell ref="D43:D66"/>
    <mergeCell ref="E43:E66"/>
    <mergeCell ref="F43:F66"/>
    <mergeCell ref="G43:G52"/>
    <mergeCell ref="H43:H52"/>
    <mergeCell ref="I43:I52"/>
    <mergeCell ref="J43:J52"/>
    <mergeCell ref="K43:K52"/>
    <mergeCell ref="AD35:AD42"/>
    <mergeCell ref="AF35:AF36"/>
    <mergeCell ref="AG35:AG42"/>
    <mergeCell ref="AQ35:AQ42"/>
    <mergeCell ref="L37:L38"/>
    <mergeCell ref="M37:M38"/>
    <mergeCell ref="AF37:AF38"/>
    <mergeCell ref="L39:L40"/>
    <mergeCell ref="M39:M40"/>
    <mergeCell ref="AF39:AF40"/>
    <mergeCell ref="M35:M36"/>
    <mergeCell ref="X35:X42"/>
    <mergeCell ref="Y35:Y42"/>
    <mergeCell ref="Z35:Z42"/>
    <mergeCell ref="AA35:AA42"/>
    <mergeCell ref="AB35:AB42"/>
    <mergeCell ref="M41:M42"/>
    <mergeCell ref="G35:G42"/>
    <mergeCell ref="H35:H42"/>
    <mergeCell ref="I35:I42"/>
    <mergeCell ref="J35:J42"/>
    <mergeCell ref="K35:K42"/>
    <mergeCell ref="L35:L36"/>
    <mergeCell ref="L41:L42"/>
    <mergeCell ref="AF29:AF30"/>
    <mergeCell ref="L31:L32"/>
    <mergeCell ref="M31:M32"/>
    <mergeCell ref="AF31:AF32"/>
    <mergeCell ref="L33:L34"/>
    <mergeCell ref="M33:M34"/>
    <mergeCell ref="AF33:AF34"/>
    <mergeCell ref="AD23:AD34"/>
    <mergeCell ref="AF23:AF24"/>
    <mergeCell ref="AG23:AG34"/>
    <mergeCell ref="AQ23:AQ34"/>
    <mergeCell ref="L25:L26"/>
    <mergeCell ref="M25:M26"/>
    <mergeCell ref="AF25:AF26"/>
    <mergeCell ref="L27:L28"/>
    <mergeCell ref="M27:M28"/>
    <mergeCell ref="AF27:AF28"/>
    <mergeCell ref="M23:M24"/>
    <mergeCell ref="X23:X34"/>
    <mergeCell ref="Y23:Y34"/>
    <mergeCell ref="Z23:Z34"/>
    <mergeCell ref="AA23:AA34"/>
    <mergeCell ref="AB23:AB34"/>
    <mergeCell ref="M29:M30"/>
    <mergeCell ref="G23:G34"/>
    <mergeCell ref="H23:H34"/>
    <mergeCell ref="I23:I34"/>
    <mergeCell ref="J23:J34"/>
    <mergeCell ref="K23:K34"/>
    <mergeCell ref="L23:L24"/>
    <mergeCell ref="L29:L30"/>
    <mergeCell ref="AQ15:AQ22"/>
    <mergeCell ref="L17:L18"/>
    <mergeCell ref="M17:M18"/>
    <mergeCell ref="AF17:AF18"/>
    <mergeCell ref="L19:L20"/>
    <mergeCell ref="M19:M20"/>
    <mergeCell ref="AF19:AF20"/>
    <mergeCell ref="L21:L22"/>
    <mergeCell ref="M21:M22"/>
    <mergeCell ref="AF21:AF22"/>
    <mergeCell ref="M15:M16"/>
    <mergeCell ref="X15:X22"/>
    <mergeCell ref="Y15:Y22"/>
    <mergeCell ref="Z15:Z22"/>
    <mergeCell ref="AA15:AA22"/>
    <mergeCell ref="AB15:AB22"/>
    <mergeCell ref="AQ11:AQ14"/>
    <mergeCell ref="L13:L14"/>
    <mergeCell ref="M13:M14"/>
    <mergeCell ref="AF13:AF14"/>
    <mergeCell ref="G15:G22"/>
    <mergeCell ref="H15:H22"/>
    <mergeCell ref="I15:I22"/>
    <mergeCell ref="J15:J22"/>
    <mergeCell ref="K15:K22"/>
    <mergeCell ref="L15:L16"/>
    <mergeCell ref="Y11:Y14"/>
    <mergeCell ref="Z11:Z14"/>
    <mergeCell ref="AA11:AA14"/>
    <mergeCell ref="AB11:AB14"/>
    <mergeCell ref="AD11:AD14"/>
    <mergeCell ref="AF11:AF12"/>
    <mergeCell ref="G11:G14"/>
    <mergeCell ref="H11:H14"/>
    <mergeCell ref="I11:I14"/>
    <mergeCell ref="J11:J14"/>
    <mergeCell ref="K11:K14"/>
    <mergeCell ref="L11:L12"/>
    <mergeCell ref="AJ5:AJ96"/>
    <mergeCell ref="AQ5:AQ10"/>
    <mergeCell ref="L7:L8"/>
    <mergeCell ref="M7:M8"/>
    <mergeCell ref="AF7:AF8"/>
    <mergeCell ref="L9:L10"/>
    <mergeCell ref="M9:M10"/>
    <mergeCell ref="AF9:AF10"/>
    <mergeCell ref="M11:M12"/>
    <mergeCell ref="X11:X14"/>
    <mergeCell ref="AC5:AC96"/>
    <mergeCell ref="AD5:AD10"/>
    <mergeCell ref="AF5:AF6"/>
    <mergeCell ref="AG5:AG10"/>
    <mergeCell ref="AH5:AH42"/>
    <mergeCell ref="AI5:AI96"/>
    <mergeCell ref="AG11:AG14"/>
    <mergeCell ref="AD15:AD22"/>
    <mergeCell ref="AF15:AF16"/>
    <mergeCell ref="AG15:AG22"/>
    <mergeCell ref="M5:M6"/>
    <mergeCell ref="X5:X10"/>
    <mergeCell ref="Y5:Y10"/>
    <mergeCell ref="Z5:Z10"/>
    <mergeCell ref="AA5:AA10"/>
    <mergeCell ref="AB5:AB10"/>
    <mergeCell ref="G5:G10"/>
    <mergeCell ref="H5:H10"/>
    <mergeCell ref="I5:I10"/>
    <mergeCell ref="J5:J10"/>
    <mergeCell ref="K5:K10"/>
    <mergeCell ref="L5:L6"/>
    <mergeCell ref="A5:A734"/>
    <mergeCell ref="B5:B96"/>
    <mergeCell ref="C5:C42"/>
    <mergeCell ref="D5:D42"/>
    <mergeCell ref="E5:E42"/>
    <mergeCell ref="F5:F42"/>
    <mergeCell ref="C67:C76"/>
    <mergeCell ref="D67:D76"/>
    <mergeCell ref="E67:E76"/>
    <mergeCell ref="F67:F76"/>
    <mergeCell ref="A1:AQ1"/>
    <mergeCell ref="B3:D3"/>
    <mergeCell ref="E3:F3"/>
    <mergeCell ref="G3:AQ3"/>
    <mergeCell ref="M4:N4"/>
    <mergeCell ref="AK4:AL4"/>
    <mergeCell ref="AM4:AN4"/>
    <mergeCell ref="AO4:AP4"/>
  </mergeCells>
  <conditionalFormatting sqref="AF5 AF7 AF9 AF11 AF13 AF15 AF17 AF19 AF21 AF23 AF25 AF27 AF29 AF31 AF33 AF35 AF37 AF39 AF41 AF43 AF45 AF47 AF49 AF51 AF53 AF55 AF57 AF59 AF61 AF63 AF65 AF67 AF69 AF71 AF73 AF75 AF77 AF79 AF81 AF83 AF85 AF87 AF89 AF91 AF93 AF95 AF97 AF99 AF101 AF103 AF105 AF107 AF109 AF111 AF113 AF115 AF117 AF119 AF121 AF123 AF125 AF127 AF129 AF131 AF133 AF135 AF137 AF139 AF141 AF143 AF145 AF147 AF149 AF151 AF153 AF155 AF157 AF159 AF161 AF163 AF165 AF167 AF169 AF171 AF173 AF175 AF177 AF179 AF181 AF183 AF185 AF187 AF189 AF191 AF193 AF195 AF197 AF199 AF201 AF203 AF205 AF207 AF209 AF211 AF213 AF215 AF217 AF219 AF221 AF223 AF225 AF227 AF229 AF231 AF233 AF235 AF237 AF239 AF241 AF243 AF245 AF247 AF249 AF251 AF253 AF255 AF257 AF259 AF261 AF263 AF265 AF267 AF269 AF271 AF273 AF275 AF277 AF279 AF281 AF283 AF285 AF287 AF289 AF291 AF293 AF295 AF297 AF299 AF301 AF303 AF305 AF307 AF309 AF311 AF313 AF315 AF317 AF319 AF321 AF323 AF325 AF327 AF329 AF331 AF333 AF335 AF337 AF339 AF341 AF343 AF345 AF347 AF349 AF351 AF353 AF355 AF357 AF359 AF361 AF363 AF365 AF367 AF369 AF371 AF373 AF375 AF377 AF379 AF381 AF383 AF385 AF387 AF389 AF391 AF393 AF395 AF397 AF399 AF401 AF403 AF405 AF407 AF409 AF411 AF413 AF415 AF417 AF419 AF421 AF423 AF425 AF427 AF429 AF431 AF433 AF435 AF437 AF439 AF441 AF443 AF445 AF447 AF449 AF451 AF453 AF455 AF457 AF459 AF461 AF463 AF465 AF467 AF469 AF471 AF473 AF475 AF477 AF479 AF481 AF483 AF485 AF487 AF489 AF491 AF493 AF495 AF497 AF499 AF501 AF503 AF505 AF507 AF509 AF511 AF513 AF515 AF517 AF519 AF521 AF523 AF525 AF527 AF529 AF531 AF533 AF535 AF537 AF539 AF541 AF543 AF545 AF547 AF549 AF551 AF553 AF555 AF557 AF559 AF561 AF563 AF565 AF567 AF569 AF571 AF573 AF575 AF577 AF579 AF581 AF583 AF585 AF587 AF589 AF591 AF593 AF595 AF597 AF599 AF601 AF603 AF605 AF607 AF609 AF611 AF613 AF615 AF617 AF619 AF621 AF623 AF625 AF627 AF629 AF631 AF633 AF635 AF637 AF639 AF641 AF643 AF645 AF647 AF649 AF651 AF653 AF655 AF657 AF659 AF661 AF663 AF665 AF667 AF669 AF671 AF673 AF675 AF677 AF679 AF681 AF683 AF685 AF687 AF689 AF691 AF693 AF695 AF697 AF699 AF701 AF703 AF705 AF707 AF709 AF711 AF713 AF715 AF717 AF719 AF721 AF723 AF725 AF727 AF729 AF731 AF733 AF735 AF737 AF739 AF741 AF743 AF745 AF747 AF749 AF751 AF753 AF755 AF757 AF759 AF761 AF763 AF765 AF767 AF769 AF771 AF773 AF775 AF777 AF779 AF781 AF783 AF785 AF787 AF789 AF791 AF793 AF795 AF797 AF799 AF801 AF803 AF805 AF807 AF809 AF811 AF813 AF815 AF817 AF819 AF821 AF823 AF825 AF827 AF829 AF831 AF833 AF835 AF837 AF839 AF841 AF843 AF845 AF847 AF849 AF851 AF853 AF855 AF857 AF859 AF861 AF863 AF865 AF867 AF869 AF871 AF873 AF875 AF877 AF879 AF881 AF883 AF885 AF887 AF889 AF891 AF893 AF895 AF897 AF899 AF901 AF903 AF905 AF907 AF909">
    <cfRule type="iconSet" priority="539">
      <iconSet iconSet="3Symbols">
        <cfvo type="percent" val="0"/>
        <cfvo type="percent" val="33"/>
        <cfvo type="percent" val="67"/>
      </iconSet>
    </cfRule>
  </conditionalFormatting>
  <conditionalFormatting sqref="X911:AA914">
    <cfRule type="colorScale" priority="536">
      <colorScale>
        <cfvo type="percent" val="45"/>
        <cfvo type="percent" val="85"/>
        <cfvo type="percent" val="100"/>
        <color rgb="FFF8696B"/>
        <color rgb="FFFFEB84"/>
        <color rgb="FF63BE7B"/>
      </colorScale>
    </cfRule>
    <cfRule type="colorScale" priority="537">
      <colorScale>
        <cfvo type="num" val="45"/>
        <cfvo type="num" val="85"/>
        <cfvo type="num" val="100"/>
        <color rgb="FFF8696B"/>
        <color rgb="FFFFEB84"/>
        <color rgb="FF63BE7B"/>
      </colorScale>
    </cfRule>
    <cfRule type="colorScale" priority="538">
      <colorScale>
        <cfvo type="num" val="0"/>
        <cfvo type="num" val="0"/>
        <cfvo type="num" val="85"/>
        <color rgb="FFF8696B"/>
        <color rgb="FFFFEB84"/>
        <color rgb="FF63BE7B"/>
      </colorScale>
    </cfRule>
  </conditionalFormatting>
  <conditionalFormatting sqref="AG5:AI5">
    <cfRule type="iconSet" priority="535">
      <iconSet iconSet="3Symbols">
        <cfvo type="percent" val="0"/>
        <cfvo type="percent" val="33"/>
        <cfvo type="percent" val="67"/>
      </iconSet>
    </cfRule>
  </conditionalFormatting>
  <conditionalFormatting sqref="AG15">
    <cfRule type="iconSet" priority="534">
      <iconSet iconSet="3Symbols">
        <cfvo type="percent" val="0"/>
        <cfvo type="percent" val="33"/>
        <cfvo type="percent" val="67"/>
      </iconSet>
    </cfRule>
  </conditionalFormatting>
  <conditionalFormatting sqref="AG43:AH43 AG35">
    <cfRule type="iconSet" priority="533">
      <iconSet iconSet="3Symbols">
        <cfvo type="percent" val="0"/>
        <cfvo type="percent" val="33"/>
        <cfvo type="percent" val="67"/>
      </iconSet>
    </cfRule>
  </conditionalFormatting>
  <conditionalFormatting sqref="AG67:AH67 AG53">
    <cfRule type="iconSet" priority="532">
      <iconSet iconSet="3Symbols">
        <cfvo type="percent" val="0"/>
        <cfvo type="percent" val="33"/>
        <cfvo type="percent" val="67"/>
      </iconSet>
    </cfRule>
  </conditionalFormatting>
  <conditionalFormatting sqref="AG159:AH159 AG149:AH149 AG127 AG111 AG103 AG97:AH97 AG143:AI143">
    <cfRule type="iconSet" priority="531">
      <iconSet iconSet="3Symbols">
        <cfvo type="percent" val="0"/>
        <cfvo type="percent" val="33"/>
        <cfvo type="percent" val="67"/>
      </iconSet>
    </cfRule>
  </conditionalFormatting>
  <conditionalFormatting sqref="AG195:AH195 AG187:AH187 AG169:AH169">
    <cfRule type="iconSet" priority="530">
      <iconSet iconSet="3Symbols">
        <cfvo type="percent" val="0"/>
        <cfvo type="percent" val="33"/>
        <cfvo type="percent" val="67"/>
      </iconSet>
    </cfRule>
  </conditionalFormatting>
  <conditionalFormatting sqref="AG253 AG245:AH245 AG237:AH237 AG211:AI211">
    <cfRule type="iconSet" priority="529">
      <iconSet iconSet="3Symbols">
        <cfvo type="percent" val="0"/>
        <cfvo type="percent" val="33"/>
        <cfvo type="percent" val="67"/>
      </iconSet>
    </cfRule>
  </conditionalFormatting>
  <conditionalFormatting sqref="AG337:AH337 AG333 AG311 AG301 AG297:AH297 AG257 AG279 AG263:AH263 AG367:AH367">
    <cfRule type="iconSet" priority="528">
      <iconSet iconSet="3Symbols">
        <cfvo type="percent" val="0"/>
        <cfvo type="percent" val="33"/>
        <cfvo type="percent" val="67"/>
      </iconSet>
    </cfRule>
  </conditionalFormatting>
  <conditionalFormatting sqref="AG413:AH413 AG389:AH389 AG407:AH407">
    <cfRule type="iconSet" priority="527">
      <iconSet iconSet="3Symbols">
        <cfvo type="percent" val="0"/>
        <cfvo type="percent" val="33"/>
        <cfvo type="percent" val="67"/>
      </iconSet>
    </cfRule>
  </conditionalFormatting>
  <conditionalFormatting sqref="AG481 AG439 AG431 AG417 AG423:AH423 AG497:AH497 AG487:AH487 AI407">
    <cfRule type="iconSet" priority="526">
      <iconSet iconSet="3Symbols">
        <cfvo type="percent" val="0"/>
        <cfvo type="percent" val="33"/>
        <cfvo type="percent" val="67"/>
      </iconSet>
    </cfRule>
  </conditionalFormatting>
  <conditionalFormatting sqref="AG629:AH629 AG553 AG549 AG527:AH527 AG571:AH571 AG565:AH565 AG561:AH561 AG609:AH609 AG597:AH597 AG589:AH589 AG621:AH621 AG615:AH615 AG545:AI545 AG535:AH535">
    <cfRule type="iconSet" priority="525">
      <iconSet iconSet="3Symbols">
        <cfvo type="percent" val="0"/>
        <cfvo type="percent" val="33"/>
        <cfvo type="percent" val="67"/>
      </iconSet>
    </cfRule>
  </conditionalFormatting>
  <conditionalFormatting sqref="AG721:AH721 AG659:AH659 AG705:AH705">
    <cfRule type="iconSet" priority="524">
      <iconSet iconSet="3Symbols">
        <cfvo type="percent" val="0"/>
        <cfvo type="percent" val="33"/>
        <cfvo type="percent" val="67"/>
      </iconSet>
    </cfRule>
  </conditionalFormatting>
  <conditionalFormatting sqref="AG761:AH761 AG735:AI735">
    <cfRule type="iconSet" priority="523">
      <iconSet iconSet="3Symbols">
        <cfvo type="percent" val="0"/>
        <cfvo type="percent" val="33"/>
        <cfvo type="percent" val="67"/>
      </iconSet>
    </cfRule>
  </conditionalFormatting>
  <conditionalFormatting sqref="AG825:AH825 AG769:AH769 AG817:AH817">
    <cfRule type="iconSet" priority="522">
      <iconSet iconSet="3Symbols">
        <cfvo type="percent" val="0"/>
        <cfvo type="percent" val="33"/>
        <cfvo type="percent" val="67"/>
      </iconSet>
    </cfRule>
  </conditionalFormatting>
  <conditionalFormatting sqref="AG881:AH881 AG843 AG833:AH833 AG851 AG847:AH847">
    <cfRule type="iconSet" priority="521">
      <iconSet iconSet="3Symbols">
        <cfvo type="percent" val="0"/>
        <cfvo type="percent" val="33"/>
        <cfvo type="percent" val="67"/>
      </iconSet>
    </cfRule>
  </conditionalFormatting>
  <conditionalFormatting sqref="AG395:AH395">
    <cfRule type="iconSet" priority="520">
      <iconSet iconSet="3Symbols">
        <cfvo type="percent" val="0"/>
        <cfvo type="percent" val="33"/>
        <cfvo type="percent" val="67"/>
      </iconSet>
    </cfRule>
  </conditionalFormatting>
  <conditionalFormatting sqref="AG581:AH581">
    <cfRule type="iconSet" priority="519">
      <iconSet iconSet="3Symbols">
        <cfvo type="percent" val="0"/>
        <cfvo type="percent" val="33"/>
        <cfvo type="percent" val="67"/>
      </iconSet>
    </cfRule>
  </conditionalFormatting>
  <conditionalFormatting sqref="AG637:AH637 AG645:AH645">
    <cfRule type="iconSet" priority="518">
      <iconSet iconSet="3Symbols">
        <cfvo type="percent" val="0"/>
        <cfvo type="percent" val="33"/>
        <cfvo type="percent" val="67"/>
      </iconSet>
    </cfRule>
  </conditionalFormatting>
  <conditionalFormatting sqref="AG651:AH651">
    <cfRule type="iconSet" priority="517">
      <iconSet iconSet="3Symbols">
        <cfvo type="percent" val="0"/>
        <cfvo type="percent" val="33"/>
        <cfvo type="percent" val="67"/>
      </iconSet>
    </cfRule>
  </conditionalFormatting>
  <conditionalFormatting sqref="AG747:AH747">
    <cfRule type="iconSet" priority="516">
      <iconSet iconSet="3Symbols">
        <cfvo type="percent" val="0"/>
        <cfvo type="percent" val="33"/>
        <cfvo type="percent" val="67"/>
      </iconSet>
    </cfRule>
  </conditionalFormatting>
  <conditionalFormatting sqref="AG813">
    <cfRule type="iconSet" priority="515">
      <iconSet iconSet="3Symbols">
        <cfvo type="percent" val="0"/>
        <cfvo type="percent" val="33"/>
        <cfvo type="percent" val="67"/>
      </iconSet>
    </cfRule>
  </conditionalFormatting>
  <conditionalFormatting sqref="AH127">
    <cfRule type="iconSet" priority="514">
      <iconSet iconSet="3Symbols">
        <cfvo type="percent" val="0"/>
        <cfvo type="percent" val="33"/>
        <cfvo type="percent" val="67"/>
      </iconSet>
    </cfRule>
  </conditionalFormatting>
  <conditionalFormatting sqref="AQ67">
    <cfRule type="colorScale" priority="508">
      <colorScale>
        <cfvo type="percent" val="45"/>
        <cfvo type="percent" val="85"/>
        <cfvo type="percent" val="100"/>
        <color rgb="FFF8696B"/>
        <color rgb="FFFFEB84"/>
        <color rgb="FF63BE7B"/>
      </colorScale>
    </cfRule>
    <cfRule type="colorScale" priority="509">
      <colorScale>
        <cfvo type="num" val="45"/>
        <cfvo type="num" val="85"/>
        <cfvo type="num" val="100"/>
        <color rgb="FFF8696B"/>
        <color rgb="FFFFEB84"/>
        <color rgb="FF63BE7B"/>
      </colorScale>
    </cfRule>
    <cfRule type="colorScale" priority="510">
      <colorScale>
        <cfvo type="num" val="0"/>
        <cfvo type="num" val="0"/>
        <cfvo type="num" val="85"/>
        <color rgb="FFF8696B"/>
        <color rgb="FFFFEB84"/>
        <color rgb="FF63BE7B"/>
      </colorScale>
    </cfRule>
  </conditionalFormatting>
  <conditionalFormatting sqref="AQ97">
    <cfRule type="colorScale" priority="505">
      <colorScale>
        <cfvo type="percent" val="45"/>
        <cfvo type="percent" val="85"/>
        <cfvo type="percent" val="100"/>
        <color rgb="FFF8696B"/>
        <color rgb="FFFFEB84"/>
        <color rgb="FF63BE7B"/>
      </colorScale>
    </cfRule>
    <cfRule type="colorScale" priority="506">
      <colorScale>
        <cfvo type="num" val="45"/>
        <cfvo type="num" val="85"/>
        <cfvo type="num" val="100"/>
        <color rgb="FFF8696B"/>
        <color rgb="FFFFEB84"/>
        <color rgb="FF63BE7B"/>
      </colorScale>
    </cfRule>
    <cfRule type="colorScale" priority="507">
      <colorScale>
        <cfvo type="num" val="0"/>
        <cfvo type="num" val="0"/>
        <cfvo type="num" val="85"/>
        <color rgb="FFF8696B"/>
        <color rgb="FFFFEB84"/>
        <color rgb="FF63BE7B"/>
      </colorScale>
    </cfRule>
  </conditionalFormatting>
  <conditionalFormatting sqref="AQ127 AQ143 AQ149">
    <cfRule type="colorScale" priority="502">
      <colorScale>
        <cfvo type="percent" val="45"/>
        <cfvo type="percent" val="85"/>
        <cfvo type="percent" val="100"/>
        <color rgb="FFF8696B"/>
        <color rgb="FFFFEB84"/>
        <color rgb="FF63BE7B"/>
      </colorScale>
    </cfRule>
    <cfRule type="colorScale" priority="503">
      <colorScale>
        <cfvo type="num" val="45"/>
        <cfvo type="num" val="85"/>
        <cfvo type="num" val="100"/>
        <color rgb="FFF8696B"/>
        <color rgb="FFFFEB84"/>
        <color rgb="FF63BE7B"/>
      </colorScale>
    </cfRule>
    <cfRule type="colorScale" priority="504">
      <colorScale>
        <cfvo type="num" val="0"/>
        <cfvo type="num" val="0"/>
        <cfvo type="num" val="85"/>
        <color rgb="FFF8696B"/>
        <color rgb="FFFFEB84"/>
        <color rgb="FF63BE7B"/>
      </colorScale>
    </cfRule>
  </conditionalFormatting>
  <conditionalFormatting sqref="AQ389 AQ395">
    <cfRule type="colorScale" priority="499">
      <colorScale>
        <cfvo type="percent" val="45"/>
        <cfvo type="percent" val="85"/>
        <cfvo type="percent" val="100"/>
        <color rgb="FFF8696B"/>
        <color rgb="FFFFEB84"/>
        <color rgb="FF63BE7B"/>
      </colorScale>
    </cfRule>
    <cfRule type="colorScale" priority="500">
      <colorScale>
        <cfvo type="num" val="45"/>
        <cfvo type="num" val="85"/>
        <cfvo type="num" val="100"/>
        <color rgb="FFF8696B"/>
        <color rgb="FFFFEB84"/>
        <color rgb="FF63BE7B"/>
      </colorScale>
    </cfRule>
    <cfRule type="colorScale" priority="501">
      <colorScale>
        <cfvo type="num" val="0"/>
        <cfvo type="num" val="0"/>
        <cfvo type="num" val="85"/>
        <color rgb="FFF8696B"/>
        <color rgb="FFFFEB84"/>
        <color rgb="FF63BE7B"/>
      </colorScale>
    </cfRule>
  </conditionalFormatting>
  <conditionalFormatting sqref="AQ413 AQ481 AQ407 AQ417 AQ423 AQ431 AQ439 AQ487">
    <cfRule type="colorScale" priority="496">
      <colorScale>
        <cfvo type="percent" val="45"/>
        <cfvo type="percent" val="85"/>
        <cfvo type="percent" val="100"/>
        <color rgb="FFF8696B"/>
        <color rgb="FFFFEB84"/>
        <color rgb="FF63BE7B"/>
      </colorScale>
    </cfRule>
    <cfRule type="colorScale" priority="497">
      <colorScale>
        <cfvo type="num" val="45"/>
        <cfvo type="num" val="85"/>
        <cfvo type="num" val="100"/>
        <color rgb="FFF8696B"/>
        <color rgb="FFFFEB84"/>
        <color rgb="FF63BE7B"/>
      </colorScale>
    </cfRule>
    <cfRule type="colorScale" priority="498">
      <colorScale>
        <cfvo type="num" val="0"/>
        <cfvo type="num" val="0"/>
        <cfvo type="num" val="85"/>
        <color rgb="FFF8696B"/>
        <color rgb="FFFFEB84"/>
        <color rgb="FF63BE7B"/>
      </colorScale>
    </cfRule>
  </conditionalFormatting>
  <conditionalFormatting sqref="AQ527 AQ535 AQ497 AQ545">
    <cfRule type="colorScale" priority="493">
      <colorScale>
        <cfvo type="percent" val="45"/>
        <cfvo type="percent" val="85"/>
        <cfvo type="percent" val="100"/>
        <color rgb="FFF8696B"/>
        <color rgb="FFFFEB84"/>
        <color rgb="FF63BE7B"/>
      </colorScale>
    </cfRule>
    <cfRule type="colorScale" priority="494">
      <colorScale>
        <cfvo type="num" val="45"/>
        <cfvo type="num" val="85"/>
        <cfvo type="num" val="100"/>
        <color rgb="FFF8696B"/>
        <color rgb="FFFFEB84"/>
        <color rgb="FF63BE7B"/>
      </colorScale>
    </cfRule>
    <cfRule type="colorScale" priority="495">
      <colorScale>
        <cfvo type="num" val="0"/>
        <cfvo type="num" val="0"/>
        <cfvo type="num" val="85"/>
        <color rgb="FFF8696B"/>
        <color rgb="FFFFEB84"/>
        <color rgb="FF63BE7B"/>
      </colorScale>
    </cfRule>
  </conditionalFormatting>
  <conditionalFormatting sqref="AQ549 AQ553 AQ561 AQ565 AQ571">
    <cfRule type="colorScale" priority="490">
      <colorScale>
        <cfvo type="percent" val="45"/>
        <cfvo type="percent" val="85"/>
        <cfvo type="percent" val="100"/>
        <color rgb="FFF8696B"/>
        <color rgb="FFFFEB84"/>
        <color rgb="FF63BE7B"/>
      </colorScale>
    </cfRule>
    <cfRule type="colorScale" priority="491">
      <colorScale>
        <cfvo type="num" val="45"/>
        <cfvo type="num" val="85"/>
        <cfvo type="num" val="100"/>
        <color rgb="FFF8696B"/>
        <color rgb="FFFFEB84"/>
        <color rgb="FF63BE7B"/>
      </colorScale>
    </cfRule>
    <cfRule type="colorScale" priority="492">
      <colorScale>
        <cfvo type="num" val="0"/>
        <cfvo type="num" val="0"/>
        <cfvo type="num" val="85"/>
        <color rgb="FFF8696B"/>
        <color rgb="FFFFEB84"/>
        <color rgb="FF63BE7B"/>
      </colorScale>
    </cfRule>
  </conditionalFormatting>
  <conditionalFormatting sqref="AQ615 AQ637 AQ621 AQ629">
    <cfRule type="colorScale" priority="484">
      <colorScale>
        <cfvo type="percent" val="45"/>
        <cfvo type="percent" val="85"/>
        <cfvo type="percent" val="100"/>
        <color rgb="FFF8696B"/>
        <color rgb="FFFFEB84"/>
        <color rgb="FF63BE7B"/>
      </colorScale>
    </cfRule>
    <cfRule type="colorScale" priority="485">
      <colorScale>
        <cfvo type="num" val="45"/>
        <cfvo type="num" val="85"/>
        <cfvo type="num" val="100"/>
        <color rgb="FFF8696B"/>
        <color rgb="FFFFEB84"/>
        <color rgb="FF63BE7B"/>
      </colorScale>
    </cfRule>
    <cfRule type="colorScale" priority="486">
      <colorScale>
        <cfvo type="num" val="0"/>
        <cfvo type="num" val="0"/>
        <cfvo type="num" val="85"/>
        <color rgb="FFF8696B"/>
        <color rgb="FFFFEB84"/>
        <color rgb="FF63BE7B"/>
      </colorScale>
    </cfRule>
  </conditionalFormatting>
  <conditionalFormatting sqref="AQ645 AQ735 AQ705 AQ651 AQ659 AQ721">
    <cfRule type="colorScale" priority="481">
      <colorScale>
        <cfvo type="percent" val="45"/>
        <cfvo type="percent" val="85"/>
        <cfvo type="percent" val="100"/>
        <color rgb="FFF8696B"/>
        <color rgb="FFFFEB84"/>
        <color rgb="FF63BE7B"/>
      </colorScale>
    </cfRule>
    <cfRule type="colorScale" priority="482">
      <colorScale>
        <cfvo type="num" val="45"/>
        <cfvo type="num" val="85"/>
        <cfvo type="num" val="100"/>
        <color rgb="FFF8696B"/>
        <color rgb="FFFFEB84"/>
        <color rgb="FF63BE7B"/>
      </colorScale>
    </cfRule>
    <cfRule type="colorScale" priority="483">
      <colorScale>
        <cfvo type="num" val="0"/>
        <cfvo type="num" val="0"/>
        <cfvo type="num" val="85"/>
        <color rgb="FFF8696B"/>
        <color rgb="FFFFEB84"/>
        <color rgb="FF63BE7B"/>
      </colorScale>
    </cfRule>
  </conditionalFormatting>
  <conditionalFormatting sqref="AQ897 AQ901 AQ893 AQ817 AQ825 AQ833 AQ843 AQ847 AQ851 AQ881 AQ885 AQ889">
    <cfRule type="colorScale" priority="478">
      <colorScale>
        <cfvo type="percent" val="45"/>
        <cfvo type="percent" val="85"/>
        <cfvo type="percent" val="100"/>
        <color rgb="FFF8696B"/>
        <color rgb="FFFFEB84"/>
        <color rgb="FF63BE7B"/>
      </colorScale>
    </cfRule>
    <cfRule type="colorScale" priority="479">
      <colorScale>
        <cfvo type="num" val="45"/>
        <cfvo type="num" val="85"/>
        <cfvo type="num" val="100"/>
        <color rgb="FFF8696B"/>
        <color rgb="FFFFEB84"/>
        <color rgb="FF63BE7B"/>
      </colorScale>
    </cfRule>
    <cfRule type="colorScale" priority="480">
      <colorScale>
        <cfvo type="num" val="0"/>
        <cfvo type="num" val="0"/>
        <cfvo type="num" val="85"/>
        <color rgb="FFF8696B"/>
        <color rgb="FFFFEB84"/>
        <color rgb="FF63BE7B"/>
      </colorScale>
    </cfRule>
  </conditionalFormatting>
  <conditionalFormatting sqref="AQ35 AQ43 AQ53">
    <cfRule type="colorScale" priority="511">
      <colorScale>
        <cfvo type="percent" val="45"/>
        <cfvo type="percent" val="85"/>
        <cfvo type="percent" val="100"/>
        <color rgb="FFF8696B"/>
        <color rgb="FFFFEB84"/>
        <color rgb="FF63BE7B"/>
      </colorScale>
    </cfRule>
    <cfRule type="colorScale" priority="512">
      <colorScale>
        <cfvo type="num" val="45"/>
        <cfvo type="num" val="85"/>
        <cfvo type="num" val="100"/>
        <color rgb="FFF8696B"/>
        <color rgb="FFFFEB84"/>
        <color rgb="FF63BE7B"/>
      </colorScale>
    </cfRule>
    <cfRule type="colorScale" priority="513">
      <colorScale>
        <cfvo type="num" val="0"/>
        <cfvo type="num" val="0"/>
        <cfvo type="num" val="85"/>
        <color rgb="FFF8696B"/>
        <color rgb="FFFFEB84"/>
        <color rgb="FF63BE7B"/>
      </colorScale>
    </cfRule>
  </conditionalFormatting>
  <conditionalFormatting sqref="AQ581 AQ589 AQ597 AQ609">
    <cfRule type="colorScale" priority="487">
      <colorScale>
        <cfvo type="percent" val="45"/>
        <cfvo type="percent" val="85"/>
        <cfvo type="percent" val="100"/>
        <color rgb="FFF8696B"/>
        <color rgb="FFFFEB84"/>
        <color rgb="FF63BE7B"/>
      </colorScale>
    </cfRule>
    <cfRule type="colorScale" priority="488">
      <colorScale>
        <cfvo type="num" val="45"/>
        <cfvo type="num" val="85"/>
        <cfvo type="num" val="100"/>
        <color rgb="FFF8696B"/>
        <color rgb="FFFFEB84"/>
        <color rgb="FF63BE7B"/>
      </colorScale>
    </cfRule>
    <cfRule type="colorScale" priority="489">
      <colorScale>
        <cfvo type="num" val="0"/>
        <cfvo type="num" val="0"/>
        <cfvo type="num" val="85"/>
        <color rgb="FFF8696B"/>
        <color rgb="FFFFEB84"/>
        <color rgb="FF63BE7B"/>
      </colorScale>
    </cfRule>
  </conditionalFormatting>
  <conditionalFormatting sqref="AG783:AH783">
    <cfRule type="iconSet" priority="477">
      <iconSet iconSet="3Symbols">
        <cfvo type="percent" val="0"/>
        <cfvo type="percent" val="33"/>
        <cfvo type="percent" val="67"/>
      </iconSet>
    </cfRule>
  </conditionalFormatting>
  <conditionalFormatting sqref="AB783:AB792">
    <cfRule type="colorScale" priority="474">
      <colorScale>
        <cfvo type="percent" val="45"/>
        <cfvo type="percent" val="85"/>
        <cfvo type="percent" val="100"/>
        <color rgb="FFF8696B"/>
        <color rgb="FFFFEB84"/>
        <color rgb="FF63BE7B"/>
      </colorScale>
    </cfRule>
    <cfRule type="colorScale" priority="475">
      <colorScale>
        <cfvo type="num" val="45"/>
        <cfvo type="num" val="85"/>
        <cfvo type="num" val="100"/>
        <color rgb="FFF8696B"/>
        <color rgb="FFFFEB84"/>
        <color rgb="FF63BE7B"/>
      </colorScale>
    </cfRule>
    <cfRule type="colorScale" priority="476">
      <colorScale>
        <cfvo type="num" val="0"/>
        <cfvo type="num" val="0"/>
        <cfvo type="num" val="85"/>
        <color rgb="FFF8696B"/>
        <color rgb="FFFFEB84"/>
        <color rgb="FF63BE7B"/>
      </colorScale>
    </cfRule>
  </conditionalFormatting>
  <conditionalFormatting sqref="AQ783">
    <cfRule type="colorScale" priority="471">
      <colorScale>
        <cfvo type="percent" val="45"/>
        <cfvo type="percent" val="85"/>
        <cfvo type="percent" val="100"/>
        <color rgb="FFF8696B"/>
        <color rgb="FFFFEB84"/>
        <color rgb="FF63BE7B"/>
      </colorScale>
    </cfRule>
    <cfRule type="colorScale" priority="472">
      <colorScale>
        <cfvo type="num" val="45"/>
        <cfvo type="num" val="85"/>
        <cfvo type="num" val="100"/>
        <color rgb="FFF8696B"/>
        <color rgb="FFFFEB84"/>
        <color rgb="FF63BE7B"/>
      </colorScale>
    </cfRule>
    <cfRule type="colorScale" priority="473">
      <colorScale>
        <cfvo type="num" val="0"/>
        <cfvo type="num" val="0"/>
        <cfvo type="num" val="85"/>
        <color rgb="FFF8696B"/>
        <color rgb="FFFFEB84"/>
        <color rgb="FF63BE7B"/>
      </colorScale>
    </cfRule>
  </conditionalFormatting>
  <conditionalFormatting sqref="AG793:AH793">
    <cfRule type="iconSet" priority="470">
      <iconSet iconSet="3Symbols">
        <cfvo type="percent" val="0"/>
        <cfvo type="percent" val="33"/>
        <cfvo type="percent" val="67"/>
      </iconSet>
    </cfRule>
  </conditionalFormatting>
  <conditionalFormatting sqref="AB793:AB798">
    <cfRule type="colorScale" priority="467">
      <colorScale>
        <cfvo type="percent" val="45"/>
        <cfvo type="percent" val="85"/>
        <cfvo type="percent" val="100"/>
        <color rgb="FFF8696B"/>
        <color rgb="FFFFEB84"/>
        <color rgb="FF63BE7B"/>
      </colorScale>
    </cfRule>
    <cfRule type="colorScale" priority="468">
      <colorScale>
        <cfvo type="num" val="45"/>
        <cfvo type="num" val="85"/>
        <cfvo type="num" val="100"/>
        <color rgb="FFF8696B"/>
        <color rgb="FFFFEB84"/>
        <color rgb="FF63BE7B"/>
      </colorScale>
    </cfRule>
    <cfRule type="colorScale" priority="469">
      <colorScale>
        <cfvo type="num" val="0"/>
        <cfvo type="num" val="0"/>
        <cfvo type="num" val="85"/>
        <color rgb="FFF8696B"/>
        <color rgb="FFFFEB84"/>
        <color rgb="FF63BE7B"/>
      </colorScale>
    </cfRule>
  </conditionalFormatting>
  <conditionalFormatting sqref="AQ793">
    <cfRule type="colorScale" priority="464">
      <colorScale>
        <cfvo type="percent" val="45"/>
        <cfvo type="percent" val="85"/>
        <cfvo type="percent" val="100"/>
        <color rgb="FFF8696B"/>
        <color rgb="FFFFEB84"/>
        <color rgb="FF63BE7B"/>
      </colorScale>
    </cfRule>
    <cfRule type="colorScale" priority="465">
      <colorScale>
        <cfvo type="num" val="45"/>
        <cfvo type="num" val="85"/>
        <cfvo type="num" val="100"/>
        <color rgb="FFF8696B"/>
        <color rgb="FFFFEB84"/>
        <color rgb="FF63BE7B"/>
      </colorScale>
    </cfRule>
    <cfRule type="colorScale" priority="466">
      <colorScale>
        <cfvo type="num" val="0"/>
        <cfvo type="num" val="0"/>
        <cfvo type="num" val="85"/>
        <color rgb="FFF8696B"/>
        <color rgb="FFFFEB84"/>
        <color rgb="FF63BE7B"/>
      </colorScale>
    </cfRule>
  </conditionalFormatting>
  <conditionalFormatting sqref="AG799:AH799">
    <cfRule type="iconSet" priority="463">
      <iconSet iconSet="3Symbols">
        <cfvo type="percent" val="0"/>
        <cfvo type="percent" val="33"/>
        <cfvo type="percent" val="67"/>
      </iconSet>
    </cfRule>
  </conditionalFormatting>
  <conditionalFormatting sqref="AB799:AB804">
    <cfRule type="colorScale" priority="460">
      <colorScale>
        <cfvo type="percent" val="45"/>
        <cfvo type="percent" val="85"/>
        <cfvo type="percent" val="100"/>
        <color rgb="FFF8696B"/>
        <color rgb="FFFFEB84"/>
        <color rgb="FF63BE7B"/>
      </colorScale>
    </cfRule>
    <cfRule type="colorScale" priority="461">
      <colorScale>
        <cfvo type="num" val="45"/>
        <cfvo type="num" val="85"/>
        <cfvo type="num" val="100"/>
        <color rgb="FFF8696B"/>
        <color rgb="FFFFEB84"/>
        <color rgb="FF63BE7B"/>
      </colorScale>
    </cfRule>
    <cfRule type="colorScale" priority="462">
      <colorScale>
        <cfvo type="num" val="0"/>
        <cfvo type="num" val="0"/>
        <cfvo type="num" val="85"/>
        <color rgb="FFF8696B"/>
        <color rgb="FFFFEB84"/>
        <color rgb="FF63BE7B"/>
      </colorScale>
    </cfRule>
  </conditionalFormatting>
  <conditionalFormatting sqref="AQ799">
    <cfRule type="colorScale" priority="457">
      <colorScale>
        <cfvo type="percent" val="45"/>
        <cfvo type="percent" val="85"/>
        <cfvo type="percent" val="100"/>
        <color rgb="FFF8696B"/>
        <color rgb="FFFFEB84"/>
        <color rgb="FF63BE7B"/>
      </colorScale>
    </cfRule>
    <cfRule type="colorScale" priority="458">
      <colorScale>
        <cfvo type="num" val="45"/>
        <cfvo type="num" val="85"/>
        <cfvo type="num" val="100"/>
        <color rgb="FFF8696B"/>
        <color rgb="FFFFEB84"/>
        <color rgb="FF63BE7B"/>
      </colorScale>
    </cfRule>
    <cfRule type="colorScale" priority="459">
      <colorScale>
        <cfvo type="num" val="0"/>
        <cfvo type="num" val="0"/>
        <cfvo type="num" val="85"/>
        <color rgb="FFF8696B"/>
        <color rgb="FFFFEB84"/>
        <color rgb="FF63BE7B"/>
      </colorScale>
    </cfRule>
  </conditionalFormatting>
  <conditionalFormatting sqref="AQ747 AQ813 AQ761 AQ769">
    <cfRule type="colorScale" priority="540">
      <colorScale>
        <cfvo type="percent" val="45"/>
        <cfvo type="percent" val="85"/>
        <cfvo type="percent" val="100"/>
        <color rgb="FFF8696B"/>
        <color rgb="FFFFEB84"/>
        <color rgb="FF63BE7B"/>
      </colorScale>
    </cfRule>
    <cfRule type="colorScale" priority="541">
      <colorScale>
        <cfvo type="num" val="45"/>
        <cfvo type="num" val="85"/>
        <cfvo type="num" val="100"/>
        <color rgb="FFF8696B"/>
        <color rgb="FFFFEB84"/>
        <color rgb="FF63BE7B"/>
      </colorScale>
    </cfRule>
    <cfRule type="colorScale" priority="542">
      <colorScale>
        <cfvo type="num" val="0"/>
        <cfvo type="num" val="0"/>
        <cfvo type="num" val="85"/>
        <color rgb="FFF8696B"/>
        <color rgb="FFFFEB84"/>
        <color rgb="FF63BE7B"/>
      </colorScale>
    </cfRule>
  </conditionalFormatting>
  <conditionalFormatting sqref="AG861:AH861">
    <cfRule type="iconSet" priority="453">
      <iconSet iconSet="3Symbols">
        <cfvo type="percent" val="0"/>
        <cfvo type="percent" val="33"/>
        <cfvo type="percent" val="67"/>
      </iconSet>
    </cfRule>
  </conditionalFormatting>
  <conditionalFormatting sqref="AQ861">
    <cfRule type="colorScale" priority="450">
      <colorScale>
        <cfvo type="percent" val="45"/>
        <cfvo type="percent" val="85"/>
        <cfvo type="percent" val="100"/>
        <color rgb="FFF8696B"/>
        <color rgb="FFFFEB84"/>
        <color rgb="FF63BE7B"/>
      </colorScale>
    </cfRule>
    <cfRule type="colorScale" priority="451">
      <colorScale>
        <cfvo type="num" val="45"/>
        <cfvo type="num" val="85"/>
        <cfvo type="num" val="100"/>
        <color rgb="FFF8696B"/>
        <color rgb="FFFFEB84"/>
        <color rgb="FF63BE7B"/>
      </colorScale>
    </cfRule>
    <cfRule type="colorScale" priority="452">
      <colorScale>
        <cfvo type="num" val="0"/>
        <cfvo type="num" val="0"/>
        <cfvo type="num" val="85"/>
        <color rgb="FFF8696B"/>
        <color rgb="FFFFEB84"/>
        <color rgb="FF63BE7B"/>
      </colorScale>
    </cfRule>
  </conditionalFormatting>
  <conditionalFormatting sqref="AB861:AB866">
    <cfRule type="colorScale" priority="454">
      <colorScale>
        <cfvo type="percent" val="45"/>
        <cfvo type="percent" val="85"/>
        <cfvo type="percent" val="100"/>
        <color rgb="FFF8696B"/>
        <color rgb="FFFFEB84"/>
        <color rgb="FF63BE7B"/>
      </colorScale>
    </cfRule>
    <cfRule type="colorScale" priority="455">
      <colorScale>
        <cfvo type="num" val="45"/>
        <cfvo type="num" val="85"/>
        <cfvo type="num" val="100"/>
        <color rgb="FFF8696B"/>
        <color rgb="FFFFEB84"/>
        <color rgb="FF63BE7B"/>
      </colorScale>
    </cfRule>
    <cfRule type="colorScale" priority="456">
      <colorScale>
        <cfvo type="num" val="0"/>
        <cfvo type="num" val="0"/>
        <cfvo type="num" val="85"/>
        <color rgb="FFF8696B"/>
        <color rgb="FFFFEB84"/>
        <color rgb="FF63BE7B"/>
      </colorScale>
    </cfRule>
  </conditionalFormatting>
  <conditionalFormatting sqref="AG867:AH867">
    <cfRule type="iconSet" priority="446">
      <iconSet iconSet="3Symbols">
        <cfvo type="percent" val="0"/>
        <cfvo type="percent" val="33"/>
        <cfvo type="percent" val="67"/>
      </iconSet>
    </cfRule>
  </conditionalFormatting>
  <conditionalFormatting sqref="AQ867">
    <cfRule type="colorScale" priority="443">
      <colorScale>
        <cfvo type="percent" val="45"/>
        <cfvo type="percent" val="85"/>
        <cfvo type="percent" val="100"/>
        <color rgb="FFF8696B"/>
        <color rgb="FFFFEB84"/>
        <color rgb="FF63BE7B"/>
      </colorScale>
    </cfRule>
    <cfRule type="colorScale" priority="444">
      <colorScale>
        <cfvo type="num" val="45"/>
        <cfvo type="num" val="85"/>
        <cfvo type="num" val="100"/>
        <color rgb="FFF8696B"/>
        <color rgb="FFFFEB84"/>
        <color rgb="FF63BE7B"/>
      </colorScale>
    </cfRule>
    <cfRule type="colorScale" priority="445">
      <colorScale>
        <cfvo type="num" val="0"/>
        <cfvo type="num" val="0"/>
        <cfvo type="num" val="85"/>
        <color rgb="FFF8696B"/>
        <color rgb="FFFFEB84"/>
        <color rgb="FF63BE7B"/>
      </colorScale>
    </cfRule>
  </conditionalFormatting>
  <conditionalFormatting sqref="AB867:AB876">
    <cfRule type="colorScale" priority="447">
      <colorScale>
        <cfvo type="percent" val="45"/>
        <cfvo type="percent" val="85"/>
        <cfvo type="percent" val="100"/>
        <color rgb="FFF8696B"/>
        <color rgb="FFFFEB84"/>
        <color rgb="FF63BE7B"/>
      </colorScale>
    </cfRule>
    <cfRule type="colorScale" priority="448">
      <colorScale>
        <cfvo type="num" val="45"/>
        <cfvo type="num" val="85"/>
        <cfvo type="num" val="100"/>
        <color rgb="FFF8696B"/>
        <color rgb="FFFFEB84"/>
        <color rgb="FF63BE7B"/>
      </colorScale>
    </cfRule>
    <cfRule type="colorScale" priority="449">
      <colorScale>
        <cfvo type="num" val="0"/>
        <cfvo type="num" val="0"/>
        <cfvo type="num" val="85"/>
        <color rgb="FFF8696B"/>
        <color rgb="FFFFEB84"/>
        <color rgb="FF63BE7B"/>
      </colorScale>
    </cfRule>
  </conditionalFormatting>
  <conditionalFormatting sqref="AG805">
    <cfRule type="iconSet" priority="436">
      <iconSet iconSet="3Symbols">
        <cfvo type="percent" val="0"/>
        <cfvo type="percent" val="33"/>
        <cfvo type="percent" val="67"/>
      </iconSet>
    </cfRule>
  </conditionalFormatting>
  <conditionalFormatting sqref="AQ805">
    <cfRule type="colorScale" priority="437">
      <colorScale>
        <cfvo type="percent" val="45"/>
        <cfvo type="percent" val="85"/>
        <cfvo type="percent" val="100"/>
        <color rgb="FFF8696B"/>
        <color rgb="FFFFEB84"/>
        <color rgb="FF63BE7B"/>
      </colorScale>
    </cfRule>
    <cfRule type="colorScale" priority="438">
      <colorScale>
        <cfvo type="num" val="45"/>
        <cfvo type="num" val="85"/>
        <cfvo type="num" val="100"/>
        <color rgb="FFF8696B"/>
        <color rgb="FFFFEB84"/>
        <color rgb="FF63BE7B"/>
      </colorScale>
    </cfRule>
    <cfRule type="colorScale" priority="439">
      <colorScale>
        <cfvo type="num" val="0"/>
        <cfvo type="num" val="0"/>
        <cfvo type="num" val="85"/>
        <color rgb="FFF8696B"/>
        <color rgb="FFFFEB84"/>
        <color rgb="FF63BE7B"/>
      </colorScale>
    </cfRule>
  </conditionalFormatting>
  <conditionalFormatting sqref="AB805:AB812">
    <cfRule type="colorScale" priority="440">
      <colorScale>
        <cfvo type="percent" val="45"/>
        <cfvo type="percent" val="85"/>
        <cfvo type="percent" val="100"/>
        <color rgb="FFF8696B"/>
        <color rgb="FFFFEB84"/>
        <color rgb="FF63BE7B"/>
      </colorScale>
    </cfRule>
    <cfRule type="colorScale" priority="441">
      <colorScale>
        <cfvo type="num" val="45"/>
        <cfvo type="num" val="85"/>
        <cfvo type="num" val="100"/>
        <color rgb="FFF8696B"/>
        <color rgb="FFFFEB84"/>
        <color rgb="FF63BE7B"/>
      </colorScale>
    </cfRule>
    <cfRule type="colorScale" priority="442">
      <colorScale>
        <cfvo type="num" val="0"/>
        <cfvo type="num" val="0"/>
        <cfvo type="num" val="85"/>
        <color rgb="FFF8696B"/>
        <color rgb="FFFFEB84"/>
        <color rgb="FF63BE7B"/>
      </colorScale>
    </cfRule>
  </conditionalFormatting>
  <conditionalFormatting sqref="AB881:AB904 AB5:AC5 AB813:AB856 AB736:AB752 AB429:AB432 AB435:AB446 AB579:AB582 AB585:AB596 AB635:AB638 AB641:AB652 AB657:AB658 AB735:AC735 AB237:AB246 AB219:AB222 AB249:AB252 AB279:AB286 AB301:AB306 AB337:AB344 AB367:AB368 AB389:AB390 AB379:AB382 AB407:AC407 AB15:AB22 AB481:AB490 AB493:AB502 AB527:AB530 AB545:AC545 AB35:AB36 AB39:AB62 AB67:AB78 AB6:AB10 AB87:AB90 AB143:AC143 AB97:AB118 AB211:AC211 AB144:AB178 AB212 AB395:AB400 AB408:AB424 AB533:AB538 AB546:AB548 AB705:AB734 AB257:AB268 AB553:AB572 AB615:AB630 AB127:AB136 AB187:AB204 AB761:AB774">
    <cfRule type="colorScale" priority="543">
      <colorScale>
        <cfvo type="percent" val="45"/>
        <cfvo type="percent" val="85"/>
        <cfvo type="percent" val="100"/>
        <color rgb="FFF8696B"/>
        <color rgb="FFFFEB84"/>
        <color rgb="FF63BE7B"/>
      </colorScale>
    </cfRule>
    <cfRule type="colorScale" priority="544">
      <colorScale>
        <cfvo type="num" val="45"/>
        <cfvo type="num" val="85"/>
        <cfvo type="num" val="100"/>
        <color rgb="FFF8696B"/>
        <color rgb="FFFFEB84"/>
        <color rgb="FF63BE7B"/>
      </colorScale>
    </cfRule>
    <cfRule type="colorScale" priority="545">
      <colorScale>
        <cfvo type="num" val="0"/>
        <cfvo type="num" val="0"/>
        <cfvo type="num" val="85"/>
        <color rgb="FFF8696B"/>
        <color rgb="FFFFEB84"/>
        <color rgb="FF63BE7B"/>
      </colorScale>
    </cfRule>
  </conditionalFormatting>
  <conditionalFormatting sqref="AB425:AB426">
    <cfRule type="colorScale" priority="433">
      <colorScale>
        <cfvo type="percent" val="45"/>
        <cfvo type="percent" val="85"/>
        <cfvo type="percent" val="100"/>
        <color rgb="FFF8696B"/>
        <color rgb="FFFFEB84"/>
        <color rgb="FF63BE7B"/>
      </colorScale>
    </cfRule>
    <cfRule type="colorScale" priority="434">
      <colorScale>
        <cfvo type="num" val="45"/>
        <cfvo type="num" val="85"/>
        <cfvo type="num" val="100"/>
        <color rgb="FFF8696B"/>
        <color rgb="FFFFEB84"/>
        <color rgb="FF63BE7B"/>
      </colorScale>
    </cfRule>
    <cfRule type="colorScale" priority="435">
      <colorScale>
        <cfvo type="num" val="0"/>
        <cfvo type="num" val="0"/>
        <cfvo type="num" val="85"/>
        <color rgb="FFF8696B"/>
        <color rgb="FFFFEB84"/>
        <color rgb="FF63BE7B"/>
      </colorScale>
    </cfRule>
  </conditionalFormatting>
  <conditionalFormatting sqref="AB427:AB428">
    <cfRule type="colorScale" priority="430">
      <colorScale>
        <cfvo type="percent" val="45"/>
        <cfvo type="percent" val="85"/>
        <cfvo type="percent" val="100"/>
        <color rgb="FFF8696B"/>
        <color rgb="FFFFEB84"/>
        <color rgb="FF63BE7B"/>
      </colorScale>
    </cfRule>
    <cfRule type="colorScale" priority="431">
      <colorScale>
        <cfvo type="num" val="45"/>
        <cfvo type="num" val="85"/>
        <cfvo type="num" val="100"/>
        <color rgb="FFF8696B"/>
        <color rgb="FFFFEB84"/>
        <color rgb="FF63BE7B"/>
      </colorScale>
    </cfRule>
    <cfRule type="colorScale" priority="432">
      <colorScale>
        <cfvo type="num" val="0"/>
        <cfvo type="num" val="0"/>
        <cfvo type="num" val="85"/>
        <color rgb="FFF8696B"/>
        <color rgb="FFFFEB84"/>
        <color rgb="FF63BE7B"/>
      </colorScale>
    </cfRule>
  </conditionalFormatting>
  <conditionalFormatting sqref="AB433:AB434">
    <cfRule type="colorScale" priority="427">
      <colorScale>
        <cfvo type="percent" val="45"/>
        <cfvo type="percent" val="85"/>
        <cfvo type="percent" val="100"/>
        <color rgb="FFF8696B"/>
        <color rgb="FFFFEB84"/>
        <color rgb="FF63BE7B"/>
      </colorScale>
    </cfRule>
    <cfRule type="colorScale" priority="428">
      <colorScale>
        <cfvo type="num" val="45"/>
        <cfvo type="num" val="85"/>
        <cfvo type="num" val="100"/>
        <color rgb="FFF8696B"/>
        <color rgb="FFFFEB84"/>
        <color rgb="FF63BE7B"/>
      </colorScale>
    </cfRule>
    <cfRule type="colorScale" priority="429">
      <colorScale>
        <cfvo type="num" val="0"/>
        <cfvo type="num" val="0"/>
        <cfvo type="num" val="85"/>
        <color rgb="FFF8696B"/>
        <color rgb="FFFFEB84"/>
        <color rgb="FF63BE7B"/>
      </colorScale>
    </cfRule>
  </conditionalFormatting>
  <conditionalFormatting sqref="AG457">
    <cfRule type="iconSet" priority="423">
      <iconSet iconSet="3Symbols">
        <cfvo type="percent" val="0"/>
        <cfvo type="percent" val="33"/>
        <cfvo type="percent" val="67"/>
      </iconSet>
    </cfRule>
  </conditionalFormatting>
  <conditionalFormatting sqref="AQ457">
    <cfRule type="colorScale" priority="420">
      <colorScale>
        <cfvo type="percent" val="45"/>
        <cfvo type="percent" val="85"/>
        <cfvo type="percent" val="100"/>
        <color rgb="FFF8696B"/>
        <color rgb="FFFFEB84"/>
        <color rgb="FF63BE7B"/>
      </colorScale>
    </cfRule>
    <cfRule type="colorScale" priority="421">
      <colorScale>
        <cfvo type="num" val="45"/>
        <cfvo type="num" val="85"/>
        <cfvo type="num" val="100"/>
        <color rgb="FFF8696B"/>
        <color rgb="FFFFEB84"/>
        <color rgb="FF63BE7B"/>
      </colorScale>
    </cfRule>
    <cfRule type="colorScale" priority="422">
      <colorScale>
        <cfvo type="num" val="0"/>
        <cfvo type="num" val="0"/>
        <cfvo type="num" val="85"/>
        <color rgb="FFF8696B"/>
        <color rgb="FFFFEB84"/>
        <color rgb="FF63BE7B"/>
      </colorScale>
    </cfRule>
  </conditionalFormatting>
  <conditionalFormatting sqref="AB457:AB458 AB463:AB466">
    <cfRule type="colorScale" priority="424">
      <colorScale>
        <cfvo type="percent" val="45"/>
        <cfvo type="percent" val="85"/>
        <cfvo type="percent" val="100"/>
        <color rgb="FFF8696B"/>
        <color rgb="FFFFEB84"/>
        <color rgb="FF63BE7B"/>
      </colorScale>
    </cfRule>
    <cfRule type="colorScale" priority="425">
      <colorScale>
        <cfvo type="num" val="45"/>
        <cfvo type="num" val="85"/>
        <cfvo type="num" val="100"/>
        <color rgb="FFF8696B"/>
        <color rgb="FFFFEB84"/>
        <color rgb="FF63BE7B"/>
      </colorScale>
    </cfRule>
    <cfRule type="colorScale" priority="426">
      <colorScale>
        <cfvo type="num" val="0"/>
        <cfvo type="num" val="0"/>
        <cfvo type="num" val="85"/>
        <color rgb="FFF8696B"/>
        <color rgb="FFFFEB84"/>
        <color rgb="FF63BE7B"/>
      </colorScale>
    </cfRule>
  </conditionalFormatting>
  <conditionalFormatting sqref="AB461:AB462">
    <cfRule type="colorScale" priority="417">
      <colorScale>
        <cfvo type="percent" val="45"/>
        <cfvo type="percent" val="85"/>
        <cfvo type="percent" val="100"/>
        <color rgb="FFF8696B"/>
        <color rgb="FFFFEB84"/>
        <color rgb="FF63BE7B"/>
      </colorScale>
    </cfRule>
    <cfRule type="colorScale" priority="418">
      <colorScale>
        <cfvo type="num" val="45"/>
        <cfvo type="num" val="85"/>
        <cfvo type="num" val="100"/>
        <color rgb="FFF8696B"/>
        <color rgb="FFFFEB84"/>
        <color rgb="FF63BE7B"/>
      </colorScale>
    </cfRule>
    <cfRule type="colorScale" priority="419">
      <colorScale>
        <cfvo type="num" val="0"/>
        <cfvo type="num" val="0"/>
        <cfvo type="num" val="85"/>
        <color rgb="FFF8696B"/>
        <color rgb="FFFFEB84"/>
        <color rgb="FF63BE7B"/>
      </colorScale>
    </cfRule>
  </conditionalFormatting>
  <conditionalFormatting sqref="AB459:AB460">
    <cfRule type="colorScale" priority="414">
      <colorScale>
        <cfvo type="percent" val="45"/>
        <cfvo type="percent" val="85"/>
        <cfvo type="percent" val="100"/>
        <color rgb="FFF8696B"/>
        <color rgb="FFFFEB84"/>
        <color rgb="FF63BE7B"/>
      </colorScale>
    </cfRule>
    <cfRule type="colorScale" priority="415">
      <colorScale>
        <cfvo type="num" val="45"/>
        <cfvo type="num" val="85"/>
        <cfvo type="num" val="100"/>
        <color rgb="FFF8696B"/>
        <color rgb="FFFFEB84"/>
        <color rgb="FF63BE7B"/>
      </colorScale>
    </cfRule>
    <cfRule type="colorScale" priority="416">
      <colorScale>
        <cfvo type="num" val="0"/>
        <cfvo type="num" val="0"/>
        <cfvo type="num" val="85"/>
        <color rgb="FFF8696B"/>
        <color rgb="FFFFEB84"/>
        <color rgb="FF63BE7B"/>
      </colorScale>
    </cfRule>
  </conditionalFormatting>
  <conditionalFormatting sqref="AB447:AB456">
    <cfRule type="colorScale" priority="546">
      <colorScale>
        <cfvo type="percent" val="45"/>
        <cfvo type="percent" val="85"/>
        <cfvo type="percent" val="100"/>
        <color rgb="FFF8696B"/>
        <color rgb="FFFFEB84"/>
        <color rgb="FF63BE7B"/>
      </colorScale>
    </cfRule>
    <cfRule type="colorScale" priority="547">
      <colorScale>
        <cfvo type="num" val="45"/>
        <cfvo type="num" val="85"/>
        <cfvo type="num" val="100"/>
        <color rgb="FFF8696B"/>
        <color rgb="FFFFEB84"/>
        <color rgb="FF63BE7B"/>
      </colorScale>
    </cfRule>
    <cfRule type="colorScale" priority="548">
      <colorScale>
        <cfvo type="num" val="0"/>
        <cfvo type="num" val="0"/>
        <cfvo type="num" val="85"/>
        <color rgb="FFF8696B"/>
        <color rgb="FFFFEB84"/>
        <color rgb="FF63BE7B"/>
      </colorScale>
    </cfRule>
  </conditionalFormatting>
  <conditionalFormatting sqref="AB577:AB578">
    <cfRule type="colorScale" priority="411">
      <colorScale>
        <cfvo type="percent" val="45"/>
        <cfvo type="percent" val="85"/>
        <cfvo type="percent" val="100"/>
        <color rgb="FFF8696B"/>
        <color rgb="FFFFEB84"/>
        <color rgb="FF63BE7B"/>
      </colorScale>
    </cfRule>
    <cfRule type="colorScale" priority="412">
      <colorScale>
        <cfvo type="num" val="45"/>
        <cfvo type="num" val="85"/>
        <cfvo type="num" val="100"/>
        <color rgb="FFF8696B"/>
        <color rgb="FFFFEB84"/>
        <color rgb="FF63BE7B"/>
      </colorScale>
    </cfRule>
    <cfRule type="colorScale" priority="413">
      <colorScale>
        <cfvo type="num" val="0"/>
        <cfvo type="num" val="0"/>
        <cfvo type="num" val="85"/>
        <color rgb="FFF8696B"/>
        <color rgb="FFFFEB84"/>
        <color rgb="FF63BE7B"/>
      </colorScale>
    </cfRule>
  </conditionalFormatting>
  <conditionalFormatting sqref="AB575:AB576">
    <cfRule type="colorScale" priority="408">
      <colorScale>
        <cfvo type="percent" val="45"/>
        <cfvo type="percent" val="85"/>
        <cfvo type="percent" val="100"/>
        <color rgb="FFF8696B"/>
        <color rgb="FFFFEB84"/>
        <color rgb="FF63BE7B"/>
      </colorScale>
    </cfRule>
    <cfRule type="colorScale" priority="409">
      <colorScale>
        <cfvo type="num" val="45"/>
        <cfvo type="num" val="85"/>
        <cfvo type="num" val="100"/>
        <color rgb="FFF8696B"/>
        <color rgb="FFFFEB84"/>
        <color rgb="FF63BE7B"/>
      </colorScale>
    </cfRule>
    <cfRule type="colorScale" priority="410">
      <colorScale>
        <cfvo type="num" val="0"/>
        <cfvo type="num" val="0"/>
        <cfvo type="num" val="85"/>
        <color rgb="FFF8696B"/>
        <color rgb="FFFFEB84"/>
        <color rgb="FF63BE7B"/>
      </colorScale>
    </cfRule>
  </conditionalFormatting>
  <conditionalFormatting sqref="AB573:AB574">
    <cfRule type="colorScale" priority="405">
      <colorScale>
        <cfvo type="percent" val="45"/>
        <cfvo type="percent" val="85"/>
        <cfvo type="percent" val="100"/>
        <color rgb="FFF8696B"/>
        <color rgb="FFFFEB84"/>
        <color rgb="FF63BE7B"/>
      </colorScale>
    </cfRule>
    <cfRule type="colorScale" priority="406">
      <colorScale>
        <cfvo type="num" val="45"/>
        <cfvo type="num" val="85"/>
        <cfvo type="num" val="100"/>
        <color rgb="FFF8696B"/>
        <color rgb="FFFFEB84"/>
        <color rgb="FF63BE7B"/>
      </colorScale>
    </cfRule>
    <cfRule type="colorScale" priority="407">
      <colorScale>
        <cfvo type="num" val="0"/>
        <cfvo type="num" val="0"/>
        <cfvo type="num" val="85"/>
        <color rgb="FFF8696B"/>
        <color rgb="FFFFEB84"/>
        <color rgb="FF63BE7B"/>
      </colorScale>
    </cfRule>
  </conditionalFormatting>
  <conditionalFormatting sqref="AB583:AB584">
    <cfRule type="colorScale" priority="402">
      <colorScale>
        <cfvo type="percent" val="45"/>
        <cfvo type="percent" val="85"/>
        <cfvo type="percent" val="100"/>
        <color rgb="FFF8696B"/>
        <color rgb="FFFFEB84"/>
        <color rgb="FF63BE7B"/>
      </colorScale>
    </cfRule>
    <cfRule type="colorScale" priority="403">
      <colorScale>
        <cfvo type="num" val="45"/>
        <cfvo type="num" val="85"/>
        <cfvo type="num" val="100"/>
        <color rgb="FFF8696B"/>
        <color rgb="FFFFEB84"/>
        <color rgb="FF63BE7B"/>
      </colorScale>
    </cfRule>
    <cfRule type="colorScale" priority="404">
      <colorScale>
        <cfvo type="num" val="0"/>
        <cfvo type="num" val="0"/>
        <cfvo type="num" val="85"/>
        <color rgb="FFF8696B"/>
        <color rgb="FFFFEB84"/>
        <color rgb="FF63BE7B"/>
      </colorScale>
    </cfRule>
  </conditionalFormatting>
  <conditionalFormatting sqref="AB633:AB634">
    <cfRule type="colorScale" priority="399">
      <colorScale>
        <cfvo type="percent" val="45"/>
        <cfvo type="percent" val="85"/>
        <cfvo type="percent" val="100"/>
        <color rgb="FFF8696B"/>
        <color rgb="FFFFEB84"/>
        <color rgb="FF63BE7B"/>
      </colorScale>
    </cfRule>
    <cfRule type="colorScale" priority="400">
      <colorScale>
        <cfvo type="num" val="45"/>
        <cfvo type="num" val="85"/>
        <cfvo type="num" val="100"/>
        <color rgb="FFF8696B"/>
        <color rgb="FFFFEB84"/>
        <color rgb="FF63BE7B"/>
      </colorScale>
    </cfRule>
    <cfRule type="colorScale" priority="401">
      <colorScale>
        <cfvo type="num" val="0"/>
        <cfvo type="num" val="0"/>
        <cfvo type="num" val="85"/>
        <color rgb="FFF8696B"/>
        <color rgb="FFFFEB84"/>
        <color rgb="FF63BE7B"/>
      </colorScale>
    </cfRule>
  </conditionalFormatting>
  <conditionalFormatting sqref="AB631:AB632">
    <cfRule type="colorScale" priority="396">
      <colorScale>
        <cfvo type="percent" val="45"/>
        <cfvo type="percent" val="85"/>
        <cfvo type="percent" val="100"/>
        <color rgb="FFF8696B"/>
        <color rgb="FFFFEB84"/>
        <color rgb="FF63BE7B"/>
      </colorScale>
    </cfRule>
    <cfRule type="colorScale" priority="397">
      <colorScale>
        <cfvo type="num" val="45"/>
        <cfvo type="num" val="85"/>
        <cfvo type="num" val="100"/>
        <color rgb="FFF8696B"/>
        <color rgb="FFFFEB84"/>
        <color rgb="FF63BE7B"/>
      </colorScale>
    </cfRule>
    <cfRule type="colorScale" priority="398">
      <colorScale>
        <cfvo type="num" val="0"/>
        <cfvo type="num" val="0"/>
        <cfvo type="num" val="85"/>
        <color rgb="FFF8696B"/>
        <color rgb="FFFFEB84"/>
        <color rgb="FF63BE7B"/>
      </colorScale>
    </cfRule>
  </conditionalFormatting>
  <conditionalFormatting sqref="AB639:AB640">
    <cfRule type="colorScale" priority="393">
      <colorScale>
        <cfvo type="percent" val="45"/>
        <cfvo type="percent" val="85"/>
        <cfvo type="percent" val="100"/>
        <color rgb="FFF8696B"/>
        <color rgb="FFFFEB84"/>
        <color rgb="FF63BE7B"/>
      </colorScale>
    </cfRule>
    <cfRule type="colorScale" priority="394">
      <colorScale>
        <cfvo type="num" val="45"/>
        <cfvo type="num" val="85"/>
        <cfvo type="num" val="100"/>
        <color rgb="FFF8696B"/>
        <color rgb="FFFFEB84"/>
        <color rgb="FF63BE7B"/>
      </colorScale>
    </cfRule>
    <cfRule type="colorScale" priority="395">
      <colorScale>
        <cfvo type="num" val="0"/>
        <cfvo type="num" val="0"/>
        <cfvo type="num" val="85"/>
        <color rgb="FFF8696B"/>
        <color rgb="FFFFEB84"/>
        <color rgb="FF63BE7B"/>
      </colorScale>
    </cfRule>
  </conditionalFormatting>
  <conditionalFormatting sqref="AB655:AB656">
    <cfRule type="colorScale" priority="390">
      <colorScale>
        <cfvo type="percent" val="45"/>
        <cfvo type="percent" val="85"/>
        <cfvo type="percent" val="100"/>
        <color rgb="FFF8696B"/>
        <color rgb="FFFFEB84"/>
        <color rgb="FF63BE7B"/>
      </colorScale>
    </cfRule>
    <cfRule type="colorScale" priority="391">
      <colorScale>
        <cfvo type="num" val="45"/>
        <cfvo type="num" val="85"/>
        <cfvo type="num" val="100"/>
        <color rgb="FFF8696B"/>
        <color rgb="FFFFEB84"/>
        <color rgb="FF63BE7B"/>
      </colorScale>
    </cfRule>
    <cfRule type="colorScale" priority="392">
      <colorScale>
        <cfvo type="num" val="0"/>
        <cfvo type="num" val="0"/>
        <cfvo type="num" val="85"/>
        <color rgb="FFF8696B"/>
        <color rgb="FFFFEB84"/>
        <color rgb="FF63BE7B"/>
      </colorScale>
    </cfRule>
  </conditionalFormatting>
  <conditionalFormatting sqref="AB653:AB654">
    <cfRule type="colorScale" priority="387">
      <colorScale>
        <cfvo type="percent" val="45"/>
        <cfvo type="percent" val="85"/>
        <cfvo type="percent" val="100"/>
        <color rgb="FFF8696B"/>
        <color rgb="FFFFEB84"/>
        <color rgb="FF63BE7B"/>
      </colorScale>
    </cfRule>
    <cfRule type="colorScale" priority="388">
      <colorScale>
        <cfvo type="num" val="45"/>
        <cfvo type="num" val="85"/>
        <cfvo type="num" val="100"/>
        <color rgb="FFF8696B"/>
        <color rgb="FFFFEB84"/>
        <color rgb="FF63BE7B"/>
      </colorScale>
    </cfRule>
    <cfRule type="colorScale" priority="389">
      <colorScale>
        <cfvo type="num" val="0"/>
        <cfvo type="num" val="0"/>
        <cfvo type="num" val="85"/>
        <color rgb="FFF8696B"/>
        <color rgb="FFFFEB84"/>
        <color rgb="FF63BE7B"/>
      </colorScale>
    </cfRule>
  </conditionalFormatting>
  <conditionalFormatting sqref="AB677:AB678 AB681:AB684">
    <cfRule type="colorScale" priority="384">
      <colorScale>
        <cfvo type="percent" val="45"/>
        <cfvo type="percent" val="85"/>
        <cfvo type="percent" val="100"/>
        <color rgb="FFF8696B"/>
        <color rgb="FFFFEB84"/>
        <color rgb="FF63BE7B"/>
      </colorScale>
    </cfRule>
    <cfRule type="colorScale" priority="385">
      <colorScale>
        <cfvo type="num" val="45"/>
        <cfvo type="num" val="85"/>
        <cfvo type="num" val="100"/>
        <color rgb="FFF8696B"/>
        <color rgb="FFFFEB84"/>
        <color rgb="FF63BE7B"/>
      </colorScale>
    </cfRule>
    <cfRule type="colorScale" priority="386">
      <colorScale>
        <cfvo type="num" val="0"/>
        <cfvo type="num" val="0"/>
        <cfvo type="num" val="85"/>
        <color rgb="FFF8696B"/>
        <color rgb="FFFFEB84"/>
        <color rgb="FF63BE7B"/>
      </colorScale>
    </cfRule>
  </conditionalFormatting>
  <conditionalFormatting sqref="AB679:AB680">
    <cfRule type="colorScale" priority="381">
      <colorScale>
        <cfvo type="percent" val="45"/>
        <cfvo type="percent" val="85"/>
        <cfvo type="percent" val="100"/>
        <color rgb="FFF8696B"/>
        <color rgb="FFFFEB84"/>
        <color rgb="FF63BE7B"/>
      </colorScale>
    </cfRule>
    <cfRule type="colorScale" priority="382">
      <colorScale>
        <cfvo type="num" val="45"/>
        <cfvo type="num" val="85"/>
        <cfvo type="num" val="100"/>
        <color rgb="FFF8696B"/>
        <color rgb="FFFFEB84"/>
        <color rgb="FF63BE7B"/>
      </colorScale>
    </cfRule>
    <cfRule type="colorScale" priority="383">
      <colorScale>
        <cfvo type="num" val="0"/>
        <cfvo type="num" val="0"/>
        <cfvo type="num" val="85"/>
        <color rgb="FFF8696B"/>
        <color rgb="FFFFEB84"/>
        <color rgb="FF63BE7B"/>
      </colorScale>
    </cfRule>
  </conditionalFormatting>
  <conditionalFormatting sqref="AB689:AB690 AB693:AB696">
    <cfRule type="colorScale" priority="378">
      <colorScale>
        <cfvo type="percent" val="45"/>
        <cfvo type="percent" val="85"/>
        <cfvo type="percent" val="100"/>
        <color rgb="FFF8696B"/>
        <color rgb="FFFFEB84"/>
        <color rgb="FF63BE7B"/>
      </colorScale>
    </cfRule>
    <cfRule type="colorScale" priority="379">
      <colorScale>
        <cfvo type="num" val="45"/>
        <cfvo type="num" val="85"/>
        <cfvo type="num" val="100"/>
        <color rgb="FFF8696B"/>
        <color rgb="FFFFEB84"/>
        <color rgb="FF63BE7B"/>
      </colorScale>
    </cfRule>
    <cfRule type="colorScale" priority="380">
      <colorScale>
        <cfvo type="num" val="0"/>
        <cfvo type="num" val="0"/>
        <cfvo type="num" val="85"/>
        <color rgb="FFF8696B"/>
        <color rgb="FFFFEB84"/>
        <color rgb="FF63BE7B"/>
      </colorScale>
    </cfRule>
  </conditionalFormatting>
  <conditionalFormatting sqref="AB691:AB692">
    <cfRule type="colorScale" priority="375">
      <colorScale>
        <cfvo type="percent" val="45"/>
        <cfvo type="percent" val="85"/>
        <cfvo type="percent" val="100"/>
        <color rgb="FFF8696B"/>
        <color rgb="FFFFEB84"/>
        <color rgb="FF63BE7B"/>
      </colorScale>
    </cfRule>
    <cfRule type="colorScale" priority="376">
      <colorScale>
        <cfvo type="num" val="45"/>
        <cfvo type="num" val="85"/>
        <cfvo type="num" val="100"/>
        <color rgb="FFF8696B"/>
        <color rgb="FFFFEB84"/>
        <color rgb="FF63BE7B"/>
      </colorScale>
    </cfRule>
    <cfRule type="colorScale" priority="377">
      <colorScale>
        <cfvo type="num" val="0"/>
        <cfvo type="num" val="0"/>
        <cfvo type="num" val="85"/>
        <color rgb="FFF8696B"/>
        <color rgb="FFFFEB84"/>
        <color rgb="FF63BE7B"/>
      </colorScale>
    </cfRule>
  </conditionalFormatting>
  <conditionalFormatting sqref="AB697:AB698 AB701:AB704">
    <cfRule type="colorScale" priority="372">
      <colorScale>
        <cfvo type="percent" val="45"/>
        <cfvo type="percent" val="85"/>
        <cfvo type="percent" val="100"/>
        <color rgb="FFF8696B"/>
        <color rgb="FFFFEB84"/>
        <color rgb="FF63BE7B"/>
      </colorScale>
    </cfRule>
    <cfRule type="colorScale" priority="373">
      <colorScale>
        <cfvo type="num" val="45"/>
        <cfvo type="num" val="85"/>
        <cfvo type="num" val="100"/>
        <color rgb="FFF8696B"/>
        <color rgb="FFFFEB84"/>
        <color rgb="FF63BE7B"/>
      </colorScale>
    </cfRule>
    <cfRule type="colorScale" priority="374">
      <colorScale>
        <cfvo type="num" val="0"/>
        <cfvo type="num" val="0"/>
        <cfvo type="num" val="85"/>
        <color rgb="FFF8696B"/>
        <color rgb="FFFFEB84"/>
        <color rgb="FF63BE7B"/>
      </colorScale>
    </cfRule>
  </conditionalFormatting>
  <conditionalFormatting sqref="AB699:AB700">
    <cfRule type="colorScale" priority="369">
      <colorScale>
        <cfvo type="percent" val="45"/>
        <cfvo type="percent" val="85"/>
        <cfvo type="percent" val="100"/>
        <color rgb="FFF8696B"/>
        <color rgb="FFFFEB84"/>
        <color rgb="FF63BE7B"/>
      </colorScale>
    </cfRule>
    <cfRule type="colorScale" priority="370">
      <colorScale>
        <cfvo type="num" val="45"/>
        <cfvo type="num" val="85"/>
        <cfvo type="num" val="100"/>
        <color rgb="FFF8696B"/>
        <color rgb="FFFFEB84"/>
        <color rgb="FF63BE7B"/>
      </colorScale>
    </cfRule>
    <cfRule type="colorScale" priority="371">
      <colorScale>
        <cfvo type="num" val="0"/>
        <cfvo type="num" val="0"/>
        <cfvo type="num" val="85"/>
        <color rgb="FFF8696B"/>
        <color rgb="FFFFEB84"/>
        <color rgb="FF63BE7B"/>
      </colorScale>
    </cfRule>
  </conditionalFormatting>
  <conditionalFormatting sqref="AG223">
    <cfRule type="iconSet" priority="365">
      <iconSet iconSet="3Symbols">
        <cfvo type="percent" val="0"/>
        <cfvo type="percent" val="33"/>
        <cfvo type="percent" val="67"/>
      </iconSet>
    </cfRule>
  </conditionalFormatting>
  <conditionalFormatting sqref="AQ223:AQ224 AQ229:AQ236">
    <cfRule type="colorScale" priority="362">
      <colorScale>
        <cfvo type="percent" val="45"/>
        <cfvo type="percent" val="85"/>
        <cfvo type="percent" val="100"/>
        <color rgb="FFF8696B"/>
        <color rgb="FFFFEB84"/>
        <color rgb="FF63BE7B"/>
      </colorScale>
    </cfRule>
    <cfRule type="colorScale" priority="363">
      <colorScale>
        <cfvo type="num" val="45"/>
        <cfvo type="num" val="85"/>
        <cfvo type="num" val="100"/>
        <color rgb="FFF8696B"/>
        <color rgb="FFFFEB84"/>
        <color rgb="FF63BE7B"/>
      </colorScale>
    </cfRule>
    <cfRule type="colorScale" priority="364">
      <colorScale>
        <cfvo type="num" val="0"/>
        <cfvo type="num" val="0"/>
        <cfvo type="num" val="85"/>
        <color rgb="FFF8696B"/>
        <color rgb="FFFFEB84"/>
        <color rgb="FF63BE7B"/>
      </colorScale>
    </cfRule>
  </conditionalFormatting>
  <conditionalFormatting sqref="AB223:AB224 AB229:AB236">
    <cfRule type="colorScale" priority="366">
      <colorScale>
        <cfvo type="percent" val="45"/>
        <cfvo type="percent" val="85"/>
        <cfvo type="percent" val="100"/>
        <color rgb="FFF8696B"/>
        <color rgb="FFFFEB84"/>
        <color rgb="FF63BE7B"/>
      </colorScale>
    </cfRule>
    <cfRule type="colorScale" priority="367">
      <colorScale>
        <cfvo type="num" val="45"/>
        <cfvo type="num" val="85"/>
        <cfvo type="num" val="100"/>
        <color rgb="FFF8696B"/>
        <color rgb="FFFFEB84"/>
        <color rgb="FF63BE7B"/>
      </colorScale>
    </cfRule>
    <cfRule type="colorScale" priority="368">
      <colorScale>
        <cfvo type="num" val="0"/>
        <cfvo type="num" val="0"/>
        <cfvo type="num" val="85"/>
        <color rgb="FFF8696B"/>
        <color rgb="FFFFEB84"/>
        <color rgb="FF63BE7B"/>
      </colorScale>
    </cfRule>
  </conditionalFormatting>
  <conditionalFormatting sqref="AQ217:AQ218">
    <cfRule type="colorScale" priority="356">
      <colorScale>
        <cfvo type="percent" val="45"/>
        <cfvo type="percent" val="85"/>
        <cfvo type="percent" val="100"/>
        <color rgb="FFF8696B"/>
        <color rgb="FFFFEB84"/>
        <color rgb="FF63BE7B"/>
      </colorScale>
    </cfRule>
    <cfRule type="colorScale" priority="357">
      <colorScale>
        <cfvo type="num" val="45"/>
        <cfvo type="num" val="85"/>
        <cfvo type="num" val="100"/>
        <color rgb="FFF8696B"/>
        <color rgb="FFFFEB84"/>
        <color rgb="FF63BE7B"/>
      </colorScale>
    </cfRule>
    <cfRule type="colorScale" priority="358">
      <colorScale>
        <cfvo type="num" val="0"/>
        <cfvo type="num" val="0"/>
        <cfvo type="num" val="85"/>
        <color rgb="FFF8696B"/>
        <color rgb="FFFFEB84"/>
        <color rgb="FF63BE7B"/>
      </colorScale>
    </cfRule>
  </conditionalFormatting>
  <conditionalFormatting sqref="AB217:AB218">
    <cfRule type="colorScale" priority="359">
      <colorScale>
        <cfvo type="percent" val="45"/>
        <cfvo type="percent" val="85"/>
        <cfvo type="percent" val="100"/>
        <color rgb="FFF8696B"/>
        <color rgb="FFFFEB84"/>
        <color rgb="FF63BE7B"/>
      </colorScale>
    </cfRule>
    <cfRule type="colorScale" priority="360">
      <colorScale>
        <cfvo type="num" val="45"/>
        <cfvo type="num" val="85"/>
        <cfvo type="num" val="100"/>
        <color rgb="FFF8696B"/>
        <color rgb="FFFFEB84"/>
        <color rgb="FF63BE7B"/>
      </colorScale>
    </cfRule>
    <cfRule type="colorScale" priority="361">
      <colorScale>
        <cfvo type="num" val="0"/>
        <cfvo type="num" val="0"/>
        <cfvo type="num" val="85"/>
        <color rgb="FFF8696B"/>
        <color rgb="FFFFEB84"/>
        <color rgb="FF63BE7B"/>
      </colorScale>
    </cfRule>
  </conditionalFormatting>
  <conditionalFormatting sqref="AQ215:AQ216">
    <cfRule type="colorScale" priority="350">
      <colorScale>
        <cfvo type="percent" val="45"/>
        <cfvo type="percent" val="85"/>
        <cfvo type="percent" val="100"/>
        <color rgb="FFF8696B"/>
        <color rgb="FFFFEB84"/>
        <color rgb="FF63BE7B"/>
      </colorScale>
    </cfRule>
    <cfRule type="colorScale" priority="351">
      <colorScale>
        <cfvo type="num" val="45"/>
        <cfvo type="num" val="85"/>
        <cfvo type="num" val="100"/>
        <color rgb="FFF8696B"/>
        <color rgb="FFFFEB84"/>
        <color rgb="FF63BE7B"/>
      </colorScale>
    </cfRule>
    <cfRule type="colorScale" priority="352">
      <colorScale>
        <cfvo type="num" val="0"/>
        <cfvo type="num" val="0"/>
        <cfvo type="num" val="85"/>
        <color rgb="FFF8696B"/>
        <color rgb="FFFFEB84"/>
        <color rgb="FF63BE7B"/>
      </colorScale>
    </cfRule>
  </conditionalFormatting>
  <conditionalFormatting sqref="AB215:AB216">
    <cfRule type="colorScale" priority="353">
      <colorScale>
        <cfvo type="percent" val="45"/>
        <cfvo type="percent" val="85"/>
        <cfvo type="percent" val="100"/>
        <color rgb="FFF8696B"/>
        <color rgb="FFFFEB84"/>
        <color rgb="FF63BE7B"/>
      </colorScale>
    </cfRule>
    <cfRule type="colorScale" priority="354">
      <colorScale>
        <cfvo type="num" val="45"/>
        <cfvo type="num" val="85"/>
        <cfvo type="num" val="100"/>
        <color rgb="FFF8696B"/>
        <color rgb="FFFFEB84"/>
        <color rgb="FF63BE7B"/>
      </colorScale>
    </cfRule>
    <cfRule type="colorScale" priority="355">
      <colorScale>
        <cfvo type="num" val="0"/>
        <cfvo type="num" val="0"/>
        <cfvo type="num" val="85"/>
        <color rgb="FFF8696B"/>
        <color rgb="FFFFEB84"/>
        <color rgb="FF63BE7B"/>
      </colorScale>
    </cfRule>
  </conditionalFormatting>
  <conditionalFormatting sqref="AQ213:AQ214">
    <cfRule type="colorScale" priority="344">
      <colorScale>
        <cfvo type="percent" val="45"/>
        <cfvo type="percent" val="85"/>
        <cfvo type="percent" val="100"/>
        <color rgb="FFF8696B"/>
        <color rgb="FFFFEB84"/>
        <color rgb="FF63BE7B"/>
      </colorScale>
    </cfRule>
    <cfRule type="colorScale" priority="345">
      <colorScale>
        <cfvo type="num" val="45"/>
        <cfvo type="num" val="85"/>
        <cfvo type="num" val="100"/>
        <color rgb="FFF8696B"/>
        <color rgb="FFFFEB84"/>
        <color rgb="FF63BE7B"/>
      </colorScale>
    </cfRule>
    <cfRule type="colorScale" priority="346">
      <colorScale>
        <cfvo type="num" val="0"/>
        <cfvo type="num" val="0"/>
        <cfvo type="num" val="85"/>
        <color rgb="FFF8696B"/>
        <color rgb="FFFFEB84"/>
        <color rgb="FF63BE7B"/>
      </colorScale>
    </cfRule>
  </conditionalFormatting>
  <conditionalFormatting sqref="AB213:AB214">
    <cfRule type="colorScale" priority="347">
      <colorScale>
        <cfvo type="percent" val="45"/>
        <cfvo type="percent" val="85"/>
        <cfvo type="percent" val="100"/>
        <color rgb="FFF8696B"/>
        <color rgb="FFFFEB84"/>
        <color rgb="FF63BE7B"/>
      </colorScale>
    </cfRule>
    <cfRule type="colorScale" priority="348">
      <colorScale>
        <cfvo type="num" val="45"/>
        <cfvo type="num" val="85"/>
        <cfvo type="num" val="100"/>
        <color rgb="FFF8696B"/>
        <color rgb="FFFFEB84"/>
        <color rgb="FF63BE7B"/>
      </colorScale>
    </cfRule>
    <cfRule type="colorScale" priority="349">
      <colorScale>
        <cfvo type="num" val="0"/>
        <cfvo type="num" val="0"/>
        <cfvo type="num" val="85"/>
        <color rgb="FFF8696B"/>
        <color rgb="FFFFEB84"/>
        <color rgb="FF63BE7B"/>
      </colorScale>
    </cfRule>
  </conditionalFormatting>
  <conditionalFormatting sqref="AQ225:AQ228">
    <cfRule type="colorScale" priority="338">
      <colorScale>
        <cfvo type="percent" val="45"/>
        <cfvo type="percent" val="85"/>
        <cfvo type="percent" val="100"/>
        <color rgb="FFF8696B"/>
        <color rgb="FFFFEB84"/>
        <color rgb="FF63BE7B"/>
      </colorScale>
    </cfRule>
    <cfRule type="colorScale" priority="339">
      <colorScale>
        <cfvo type="num" val="45"/>
        <cfvo type="num" val="85"/>
        <cfvo type="num" val="100"/>
        <color rgb="FFF8696B"/>
        <color rgb="FFFFEB84"/>
        <color rgb="FF63BE7B"/>
      </colorScale>
    </cfRule>
    <cfRule type="colorScale" priority="340">
      <colorScale>
        <cfvo type="num" val="0"/>
        <cfvo type="num" val="0"/>
        <cfvo type="num" val="85"/>
        <color rgb="FFF8696B"/>
        <color rgb="FFFFEB84"/>
        <color rgb="FF63BE7B"/>
      </colorScale>
    </cfRule>
  </conditionalFormatting>
  <conditionalFormatting sqref="AB225:AB228">
    <cfRule type="colorScale" priority="341">
      <colorScale>
        <cfvo type="percent" val="45"/>
        <cfvo type="percent" val="85"/>
        <cfvo type="percent" val="100"/>
        <color rgb="FFF8696B"/>
        <color rgb="FFFFEB84"/>
        <color rgb="FF63BE7B"/>
      </colorScale>
    </cfRule>
    <cfRule type="colorScale" priority="342">
      <colorScale>
        <cfvo type="num" val="45"/>
        <cfvo type="num" val="85"/>
        <cfvo type="num" val="100"/>
        <color rgb="FFF8696B"/>
        <color rgb="FFFFEB84"/>
        <color rgb="FF63BE7B"/>
      </colorScale>
    </cfRule>
    <cfRule type="colorScale" priority="343">
      <colorScale>
        <cfvo type="num" val="0"/>
        <cfvo type="num" val="0"/>
        <cfvo type="num" val="85"/>
        <color rgb="FFF8696B"/>
        <color rgb="FFFFEB84"/>
        <color rgb="FF63BE7B"/>
      </colorScale>
    </cfRule>
  </conditionalFormatting>
  <conditionalFormatting sqref="AB247:AB248">
    <cfRule type="colorScale" priority="332">
      <colorScale>
        <cfvo type="percent" val="45"/>
        <cfvo type="percent" val="85"/>
        <cfvo type="percent" val="100"/>
        <color rgb="FFF8696B"/>
        <color rgb="FFFFEB84"/>
        <color rgb="FF63BE7B"/>
      </colorScale>
    </cfRule>
    <cfRule type="colorScale" priority="333">
      <colorScale>
        <cfvo type="num" val="45"/>
        <cfvo type="num" val="85"/>
        <cfvo type="num" val="100"/>
        <color rgb="FFF8696B"/>
        <color rgb="FFFFEB84"/>
        <color rgb="FF63BE7B"/>
      </colorScale>
    </cfRule>
    <cfRule type="colorScale" priority="334">
      <colorScale>
        <cfvo type="num" val="0"/>
        <cfvo type="num" val="0"/>
        <cfvo type="num" val="85"/>
        <color rgb="FFF8696B"/>
        <color rgb="FFFFEB84"/>
        <color rgb="FF63BE7B"/>
      </colorScale>
    </cfRule>
  </conditionalFormatting>
  <conditionalFormatting sqref="AQ247:AQ248">
    <cfRule type="colorScale" priority="335">
      <colorScale>
        <cfvo type="percent" val="45"/>
        <cfvo type="percent" val="85"/>
        <cfvo type="percent" val="100"/>
        <color rgb="FFF8696B"/>
        <color rgb="FFFFEB84"/>
        <color rgb="FF63BE7B"/>
      </colorScale>
    </cfRule>
    <cfRule type="colorScale" priority="336">
      <colorScale>
        <cfvo type="num" val="45"/>
        <cfvo type="num" val="85"/>
        <cfvo type="num" val="100"/>
        <color rgb="FFF8696B"/>
        <color rgb="FFFFEB84"/>
        <color rgb="FF63BE7B"/>
      </colorScale>
    </cfRule>
    <cfRule type="colorScale" priority="337">
      <colorScale>
        <cfvo type="num" val="0"/>
        <cfvo type="num" val="0"/>
        <cfvo type="num" val="85"/>
        <color rgb="FFF8696B"/>
        <color rgb="FFFFEB84"/>
        <color rgb="FF63BE7B"/>
      </colorScale>
    </cfRule>
  </conditionalFormatting>
  <conditionalFormatting sqref="AG269">
    <cfRule type="iconSet" priority="325">
      <iconSet iconSet="3Symbols">
        <cfvo type="percent" val="0"/>
        <cfvo type="percent" val="33"/>
        <cfvo type="percent" val="67"/>
      </iconSet>
    </cfRule>
  </conditionalFormatting>
  <conditionalFormatting sqref="AB269:AB270 AB273:AB278">
    <cfRule type="colorScale" priority="326">
      <colorScale>
        <cfvo type="percent" val="45"/>
        <cfvo type="percent" val="85"/>
        <cfvo type="percent" val="100"/>
        <color rgb="FFF8696B"/>
        <color rgb="FFFFEB84"/>
        <color rgb="FF63BE7B"/>
      </colorScale>
    </cfRule>
    <cfRule type="colorScale" priority="327">
      <colorScale>
        <cfvo type="num" val="45"/>
        <cfvo type="num" val="85"/>
        <cfvo type="num" val="100"/>
        <color rgb="FFF8696B"/>
        <color rgb="FFFFEB84"/>
        <color rgb="FF63BE7B"/>
      </colorScale>
    </cfRule>
    <cfRule type="colorScale" priority="328">
      <colorScale>
        <cfvo type="num" val="0"/>
        <cfvo type="num" val="0"/>
        <cfvo type="num" val="85"/>
        <color rgb="FFF8696B"/>
        <color rgb="FFFFEB84"/>
        <color rgb="FF63BE7B"/>
      </colorScale>
    </cfRule>
  </conditionalFormatting>
  <conditionalFormatting sqref="AQ269:AQ270 AQ273:AQ278">
    <cfRule type="colorScale" priority="329">
      <colorScale>
        <cfvo type="percent" val="45"/>
        <cfvo type="percent" val="85"/>
        <cfvo type="percent" val="100"/>
        <color rgb="FFF8696B"/>
        <color rgb="FFFFEB84"/>
        <color rgb="FF63BE7B"/>
      </colorScale>
    </cfRule>
    <cfRule type="colorScale" priority="330">
      <colorScale>
        <cfvo type="num" val="45"/>
        <cfvo type="num" val="85"/>
        <cfvo type="num" val="100"/>
        <color rgb="FFF8696B"/>
        <color rgb="FFFFEB84"/>
        <color rgb="FF63BE7B"/>
      </colorScale>
    </cfRule>
    <cfRule type="colorScale" priority="331">
      <colorScale>
        <cfvo type="num" val="0"/>
        <cfvo type="num" val="0"/>
        <cfvo type="num" val="85"/>
        <color rgb="FFF8696B"/>
        <color rgb="FFFFEB84"/>
        <color rgb="FF63BE7B"/>
      </colorScale>
    </cfRule>
  </conditionalFormatting>
  <conditionalFormatting sqref="AB271:AB272">
    <cfRule type="colorScale" priority="319">
      <colorScale>
        <cfvo type="percent" val="45"/>
        <cfvo type="percent" val="85"/>
        <cfvo type="percent" val="100"/>
        <color rgb="FFF8696B"/>
        <color rgb="FFFFEB84"/>
        <color rgb="FF63BE7B"/>
      </colorScale>
    </cfRule>
    <cfRule type="colorScale" priority="320">
      <colorScale>
        <cfvo type="num" val="45"/>
        <cfvo type="num" val="85"/>
        <cfvo type="num" val="100"/>
        <color rgb="FFF8696B"/>
        <color rgb="FFFFEB84"/>
        <color rgb="FF63BE7B"/>
      </colorScale>
    </cfRule>
    <cfRule type="colorScale" priority="321">
      <colorScale>
        <cfvo type="num" val="0"/>
        <cfvo type="num" val="0"/>
        <cfvo type="num" val="85"/>
        <color rgb="FFF8696B"/>
        <color rgb="FFFFEB84"/>
        <color rgb="FF63BE7B"/>
      </colorScale>
    </cfRule>
  </conditionalFormatting>
  <conditionalFormatting sqref="AQ271:AQ272">
    <cfRule type="colorScale" priority="322">
      <colorScale>
        <cfvo type="percent" val="45"/>
        <cfvo type="percent" val="85"/>
        <cfvo type="percent" val="100"/>
        <color rgb="FFF8696B"/>
        <color rgb="FFFFEB84"/>
        <color rgb="FF63BE7B"/>
      </colorScale>
    </cfRule>
    <cfRule type="colorScale" priority="323">
      <colorScale>
        <cfvo type="num" val="45"/>
        <cfvo type="num" val="85"/>
        <cfvo type="num" val="100"/>
        <color rgb="FFF8696B"/>
        <color rgb="FFFFEB84"/>
        <color rgb="FF63BE7B"/>
      </colorScale>
    </cfRule>
    <cfRule type="colorScale" priority="324">
      <colorScale>
        <cfvo type="num" val="0"/>
        <cfvo type="num" val="0"/>
        <cfvo type="num" val="85"/>
        <color rgb="FFF8696B"/>
        <color rgb="FFFFEB84"/>
        <color rgb="FF63BE7B"/>
      </colorScale>
    </cfRule>
  </conditionalFormatting>
  <conditionalFormatting sqref="AG287">
    <cfRule type="iconSet" priority="312">
      <iconSet iconSet="3Symbols">
        <cfvo type="percent" val="0"/>
        <cfvo type="percent" val="33"/>
        <cfvo type="percent" val="67"/>
      </iconSet>
    </cfRule>
  </conditionalFormatting>
  <conditionalFormatting sqref="AB287:AB288 AB291:AB296">
    <cfRule type="colorScale" priority="313">
      <colorScale>
        <cfvo type="percent" val="45"/>
        <cfvo type="percent" val="85"/>
        <cfvo type="percent" val="100"/>
        <color rgb="FFF8696B"/>
        <color rgb="FFFFEB84"/>
        <color rgb="FF63BE7B"/>
      </colorScale>
    </cfRule>
    <cfRule type="colorScale" priority="314">
      <colorScale>
        <cfvo type="num" val="45"/>
        <cfvo type="num" val="85"/>
        <cfvo type="num" val="100"/>
        <color rgb="FFF8696B"/>
        <color rgb="FFFFEB84"/>
        <color rgb="FF63BE7B"/>
      </colorScale>
    </cfRule>
    <cfRule type="colorScale" priority="315">
      <colorScale>
        <cfvo type="num" val="0"/>
        <cfvo type="num" val="0"/>
        <cfvo type="num" val="85"/>
        <color rgb="FFF8696B"/>
        <color rgb="FFFFEB84"/>
        <color rgb="FF63BE7B"/>
      </colorScale>
    </cfRule>
  </conditionalFormatting>
  <conditionalFormatting sqref="AQ287:AQ288 AQ291:AQ296">
    <cfRule type="colorScale" priority="316">
      <colorScale>
        <cfvo type="percent" val="45"/>
        <cfvo type="percent" val="85"/>
        <cfvo type="percent" val="100"/>
        <color rgb="FFF8696B"/>
        <color rgb="FFFFEB84"/>
        <color rgb="FF63BE7B"/>
      </colorScale>
    </cfRule>
    <cfRule type="colorScale" priority="317">
      <colorScale>
        <cfvo type="num" val="45"/>
        <cfvo type="num" val="85"/>
        <cfvo type="num" val="100"/>
        <color rgb="FFF8696B"/>
        <color rgb="FFFFEB84"/>
        <color rgb="FF63BE7B"/>
      </colorScale>
    </cfRule>
    <cfRule type="colorScale" priority="318">
      <colorScale>
        <cfvo type="num" val="0"/>
        <cfvo type="num" val="0"/>
        <cfvo type="num" val="85"/>
        <color rgb="FFF8696B"/>
        <color rgb="FFFFEB84"/>
        <color rgb="FF63BE7B"/>
      </colorScale>
    </cfRule>
  </conditionalFormatting>
  <conditionalFormatting sqref="AB289:AB290">
    <cfRule type="colorScale" priority="306">
      <colorScale>
        <cfvo type="percent" val="45"/>
        <cfvo type="percent" val="85"/>
        <cfvo type="percent" val="100"/>
        <color rgb="FFF8696B"/>
        <color rgb="FFFFEB84"/>
        <color rgb="FF63BE7B"/>
      </colorScale>
    </cfRule>
    <cfRule type="colorScale" priority="307">
      <colorScale>
        <cfvo type="num" val="45"/>
        <cfvo type="num" val="85"/>
        <cfvo type="num" val="100"/>
        <color rgb="FFF8696B"/>
        <color rgb="FFFFEB84"/>
        <color rgb="FF63BE7B"/>
      </colorScale>
    </cfRule>
    <cfRule type="colorScale" priority="308">
      <colorScale>
        <cfvo type="num" val="0"/>
        <cfvo type="num" val="0"/>
        <cfvo type="num" val="85"/>
        <color rgb="FFF8696B"/>
        <color rgb="FFFFEB84"/>
        <color rgb="FF63BE7B"/>
      </colorScale>
    </cfRule>
  </conditionalFormatting>
  <conditionalFormatting sqref="AQ289:AQ290">
    <cfRule type="colorScale" priority="309">
      <colorScale>
        <cfvo type="percent" val="45"/>
        <cfvo type="percent" val="85"/>
        <cfvo type="percent" val="100"/>
        <color rgb="FFF8696B"/>
        <color rgb="FFFFEB84"/>
        <color rgb="FF63BE7B"/>
      </colorScale>
    </cfRule>
    <cfRule type="colorScale" priority="310">
      <colorScale>
        <cfvo type="num" val="45"/>
        <cfvo type="num" val="85"/>
        <cfvo type="num" val="100"/>
        <color rgb="FFF8696B"/>
        <color rgb="FFFFEB84"/>
        <color rgb="FF63BE7B"/>
      </colorScale>
    </cfRule>
    <cfRule type="colorScale" priority="311">
      <colorScale>
        <cfvo type="num" val="0"/>
        <cfvo type="num" val="0"/>
        <cfvo type="num" val="85"/>
        <color rgb="FFF8696B"/>
        <color rgb="FFFFEB84"/>
        <color rgb="FF63BE7B"/>
      </colorScale>
    </cfRule>
  </conditionalFormatting>
  <conditionalFormatting sqref="AQ211:AQ212 AQ237:AQ246 AQ219:AQ222 AQ249:AQ268 AQ279:AQ286 AQ297:AQ300">
    <cfRule type="colorScale" priority="549">
      <colorScale>
        <cfvo type="percent" val="45"/>
        <cfvo type="percent" val="85"/>
        <cfvo type="percent" val="100"/>
        <color rgb="FFF8696B"/>
        <color rgb="FFFFEB84"/>
        <color rgb="FF63BE7B"/>
      </colorScale>
    </cfRule>
    <cfRule type="colorScale" priority="550">
      <colorScale>
        <cfvo type="num" val="45"/>
        <cfvo type="num" val="85"/>
        <cfvo type="num" val="100"/>
        <color rgb="FFF8696B"/>
        <color rgb="FFFFEB84"/>
        <color rgb="FF63BE7B"/>
      </colorScale>
    </cfRule>
    <cfRule type="colorScale" priority="551">
      <colorScale>
        <cfvo type="num" val="0"/>
        <cfvo type="num" val="0"/>
        <cfvo type="num" val="85"/>
        <color rgb="FFF8696B"/>
        <color rgb="FFFFEB84"/>
        <color rgb="FF63BE7B"/>
      </colorScale>
    </cfRule>
  </conditionalFormatting>
  <conditionalFormatting sqref="AG315:AH315">
    <cfRule type="iconSet" priority="302">
      <iconSet iconSet="3Symbols">
        <cfvo type="percent" val="0"/>
        <cfvo type="percent" val="33"/>
        <cfvo type="percent" val="67"/>
      </iconSet>
    </cfRule>
  </conditionalFormatting>
  <conditionalFormatting sqref="AQ315:AQ316 AQ321:AQ328">
    <cfRule type="colorScale" priority="299">
      <colorScale>
        <cfvo type="percent" val="45"/>
        <cfvo type="percent" val="85"/>
        <cfvo type="percent" val="100"/>
        <color rgb="FFF8696B"/>
        <color rgb="FFFFEB84"/>
        <color rgb="FF63BE7B"/>
      </colorScale>
    </cfRule>
    <cfRule type="colorScale" priority="300">
      <colorScale>
        <cfvo type="num" val="45"/>
        <cfvo type="num" val="85"/>
        <cfvo type="num" val="100"/>
        <color rgb="FFF8696B"/>
        <color rgb="FFFFEB84"/>
        <color rgb="FF63BE7B"/>
      </colorScale>
    </cfRule>
    <cfRule type="colorScale" priority="301">
      <colorScale>
        <cfvo type="num" val="0"/>
        <cfvo type="num" val="0"/>
        <cfvo type="num" val="85"/>
        <color rgb="FFF8696B"/>
        <color rgb="FFFFEB84"/>
        <color rgb="FF63BE7B"/>
      </colorScale>
    </cfRule>
  </conditionalFormatting>
  <conditionalFormatting sqref="AB315:AB316 AB321:AB328">
    <cfRule type="colorScale" priority="303">
      <colorScale>
        <cfvo type="percent" val="45"/>
        <cfvo type="percent" val="85"/>
        <cfvo type="percent" val="100"/>
        <color rgb="FFF8696B"/>
        <color rgb="FFFFEB84"/>
        <color rgb="FF63BE7B"/>
      </colorScale>
    </cfRule>
    <cfRule type="colorScale" priority="304">
      <colorScale>
        <cfvo type="num" val="45"/>
        <cfvo type="num" val="85"/>
        <cfvo type="num" val="100"/>
        <color rgb="FFF8696B"/>
        <color rgb="FFFFEB84"/>
        <color rgb="FF63BE7B"/>
      </colorScale>
    </cfRule>
    <cfRule type="colorScale" priority="305">
      <colorScale>
        <cfvo type="num" val="0"/>
        <cfvo type="num" val="0"/>
        <cfvo type="num" val="85"/>
        <color rgb="FFF8696B"/>
        <color rgb="FFFFEB84"/>
        <color rgb="FF63BE7B"/>
      </colorScale>
    </cfRule>
  </conditionalFormatting>
  <conditionalFormatting sqref="AQ317:AQ320">
    <cfRule type="colorScale" priority="293">
      <colorScale>
        <cfvo type="percent" val="45"/>
        <cfvo type="percent" val="85"/>
        <cfvo type="percent" val="100"/>
        <color rgb="FFF8696B"/>
        <color rgb="FFFFEB84"/>
        <color rgb="FF63BE7B"/>
      </colorScale>
    </cfRule>
    <cfRule type="colorScale" priority="294">
      <colorScale>
        <cfvo type="num" val="45"/>
        <cfvo type="num" val="85"/>
        <cfvo type="num" val="100"/>
        <color rgb="FFF8696B"/>
        <color rgb="FFFFEB84"/>
        <color rgb="FF63BE7B"/>
      </colorScale>
    </cfRule>
    <cfRule type="colorScale" priority="295">
      <colorScale>
        <cfvo type="num" val="0"/>
        <cfvo type="num" val="0"/>
        <cfvo type="num" val="85"/>
        <color rgb="FFF8696B"/>
        <color rgb="FFFFEB84"/>
        <color rgb="FF63BE7B"/>
      </colorScale>
    </cfRule>
  </conditionalFormatting>
  <conditionalFormatting sqref="AB317:AB320">
    <cfRule type="colorScale" priority="296">
      <colorScale>
        <cfvo type="percent" val="45"/>
        <cfvo type="percent" val="85"/>
        <cfvo type="percent" val="100"/>
        <color rgb="FFF8696B"/>
        <color rgb="FFFFEB84"/>
        <color rgb="FF63BE7B"/>
      </colorScale>
    </cfRule>
    <cfRule type="colorScale" priority="297">
      <colorScale>
        <cfvo type="num" val="45"/>
        <cfvo type="num" val="85"/>
        <cfvo type="num" val="100"/>
        <color rgb="FFF8696B"/>
        <color rgb="FFFFEB84"/>
        <color rgb="FF63BE7B"/>
      </colorScale>
    </cfRule>
    <cfRule type="colorScale" priority="298">
      <colorScale>
        <cfvo type="num" val="0"/>
        <cfvo type="num" val="0"/>
        <cfvo type="num" val="85"/>
        <color rgb="FFF8696B"/>
        <color rgb="FFFFEB84"/>
        <color rgb="FF63BE7B"/>
      </colorScale>
    </cfRule>
  </conditionalFormatting>
  <conditionalFormatting sqref="AG329">
    <cfRule type="iconSet" priority="292">
      <iconSet iconSet="3Symbols">
        <cfvo type="percent" val="0"/>
        <cfvo type="percent" val="33"/>
        <cfvo type="percent" val="67"/>
      </iconSet>
    </cfRule>
  </conditionalFormatting>
  <conditionalFormatting sqref="AQ329">
    <cfRule type="colorScale" priority="289">
      <colorScale>
        <cfvo type="percent" val="45"/>
        <cfvo type="percent" val="85"/>
        <cfvo type="percent" val="100"/>
        <color rgb="FFF8696B"/>
        <color rgb="FFFFEB84"/>
        <color rgb="FF63BE7B"/>
      </colorScale>
    </cfRule>
    <cfRule type="colorScale" priority="290">
      <colorScale>
        <cfvo type="num" val="45"/>
        <cfvo type="num" val="85"/>
        <cfvo type="num" val="100"/>
        <color rgb="FFF8696B"/>
        <color rgb="FFFFEB84"/>
        <color rgb="FF63BE7B"/>
      </colorScale>
    </cfRule>
    <cfRule type="colorScale" priority="291">
      <colorScale>
        <cfvo type="num" val="0"/>
        <cfvo type="num" val="0"/>
        <cfvo type="num" val="85"/>
        <color rgb="FFF8696B"/>
        <color rgb="FFFFEB84"/>
        <color rgb="FF63BE7B"/>
      </colorScale>
    </cfRule>
  </conditionalFormatting>
  <conditionalFormatting sqref="AG345">
    <cfRule type="iconSet" priority="285">
      <iconSet iconSet="3Symbols">
        <cfvo type="percent" val="0"/>
        <cfvo type="percent" val="33"/>
        <cfvo type="percent" val="67"/>
      </iconSet>
    </cfRule>
  </conditionalFormatting>
  <conditionalFormatting sqref="AQ345">
    <cfRule type="colorScale" priority="282">
      <colorScale>
        <cfvo type="percent" val="45"/>
        <cfvo type="percent" val="85"/>
        <cfvo type="percent" val="100"/>
        <color rgb="FFF8696B"/>
        <color rgb="FFFFEB84"/>
        <color rgb="FF63BE7B"/>
      </colorScale>
    </cfRule>
    <cfRule type="colorScale" priority="283">
      <colorScale>
        <cfvo type="num" val="45"/>
        <cfvo type="num" val="85"/>
        <cfvo type="num" val="100"/>
        <color rgb="FFF8696B"/>
        <color rgb="FFFFEB84"/>
        <color rgb="FF63BE7B"/>
      </colorScale>
    </cfRule>
    <cfRule type="colorScale" priority="284">
      <colorScale>
        <cfvo type="num" val="0"/>
        <cfvo type="num" val="0"/>
        <cfvo type="num" val="85"/>
        <color rgb="FFF8696B"/>
        <color rgb="FFFFEB84"/>
        <color rgb="FF63BE7B"/>
      </colorScale>
    </cfRule>
  </conditionalFormatting>
  <conditionalFormatting sqref="AB345:AB346 AB351:AB356">
    <cfRule type="colorScale" priority="286">
      <colorScale>
        <cfvo type="percent" val="45"/>
        <cfvo type="percent" val="85"/>
        <cfvo type="percent" val="100"/>
        <color rgb="FFF8696B"/>
        <color rgb="FFFFEB84"/>
        <color rgb="FF63BE7B"/>
      </colorScale>
    </cfRule>
    <cfRule type="colorScale" priority="287">
      <colorScale>
        <cfvo type="num" val="45"/>
        <cfvo type="num" val="85"/>
        <cfvo type="num" val="100"/>
        <color rgb="FFF8696B"/>
        <color rgb="FFFFEB84"/>
        <color rgb="FF63BE7B"/>
      </colorScale>
    </cfRule>
    <cfRule type="colorScale" priority="288">
      <colorScale>
        <cfvo type="num" val="0"/>
        <cfvo type="num" val="0"/>
        <cfvo type="num" val="85"/>
        <color rgb="FFF8696B"/>
        <color rgb="FFFFEB84"/>
        <color rgb="FF63BE7B"/>
      </colorScale>
    </cfRule>
  </conditionalFormatting>
  <conditionalFormatting sqref="AB347:AB350">
    <cfRule type="colorScale" priority="279">
      <colorScale>
        <cfvo type="percent" val="45"/>
        <cfvo type="percent" val="85"/>
        <cfvo type="percent" val="100"/>
        <color rgb="FFF8696B"/>
        <color rgb="FFFFEB84"/>
        <color rgb="FF63BE7B"/>
      </colorScale>
    </cfRule>
    <cfRule type="colorScale" priority="280">
      <colorScale>
        <cfvo type="num" val="45"/>
        <cfvo type="num" val="85"/>
        <cfvo type="num" val="100"/>
        <color rgb="FFF8696B"/>
        <color rgb="FFFFEB84"/>
        <color rgb="FF63BE7B"/>
      </colorScale>
    </cfRule>
    <cfRule type="colorScale" priority="281">
      <colorScale>
        <cfvo type="num" val="0"/>
        <cfvo type="num" val="0"/>
        <cfvo type="num" val="85"/>
        <color rgb="FFF8696B"/>
        <color rgb="FFFFEB84"/>
        <color rgb="FF63BE7B"/>
      </colorScale>
    </cfRule>
  </conditionalFormatting>
  <conditionalFormatting sqref="AG357">
    <cfRule type="iconSet" priority="278">
      <iconSet iconSet="3Symbols">
        <cfvo type="percent" val="0"/>
        <cfvo type="percent" val="33"/>
        <cfvo type="percent" val="67"/>
      </iconSet>
    </cfRule>
  </conditionalFormatting>
  <conditionalFormatting sqref="AQ357">
    <cfRule type="colorScale" priority="275">
      <colorScale>
        <cfvo type="percent" val="45"/>
        <cfvo type="percent" val="85"/>
        <cfvo type="percent" val="100"/>
        <color rgb="FFF8696B"/>
        <color rgb="FFFFEB84"/>
        <color rgb="FF63BE7B"/>
      </colorScale>
    </cfRule>
    <cfRule type="colorScale" priority="276">
      <colorScale>
        <cfvo type="num" val="45"/>
        <cfvo type="num" val="85"/>
        <cfvo type="num" val="100"/>
        <color rgb="FFF8696B"/>
        <color rgb="FFFFEB84"/>
        <color rgb="FF63BE7B"/>
      </colorScale>
    </cfRule>
    <cfRule type="colorScale" priority="277">
      <colorScale>
        <cfvo type="num" val="0"/>
        <cfvo type="num" val="0"/>
        <cfvo type="num" val="85"/>
        <color rgb="FFF8696B"/>
        <color rgb="FFFFEB84"/>
        <color rgb="FF63BE7B"/>
      </colorScale>
    </cfRule>
  </conditionalFormatting>
  <conditionalFormatting sqref="AG361">
    <cfRule type="iconSet" priority="268">
      <iconSet iconSet="3Symbols">
        <cfvo type="percent" val="0"/>
        <cfvo type="percent" val="33"/>
        <cfvo type="percent" val="67"/>
      </iconSet>
    </cfRule>
  </conditionalFormatting>
  <conditionalFormatting sqref="AB361:AB366">
    <cfRule type="colorScale" priority="269">
      <colorScale>
        <cfvo type="percent" val="45"/>
        <cfvo type="percent" val="85"/>
        <cfvo type="percent" val="100"/>
        <color rgb="FFF8696B"/>
        <color rgb="FFFFEB84"/>
        <color rgb="FF63BE7B"/>
      </colorScale>
    </cfRule>
    <cfRule type="colorScale" priority="270">
      <colorScale>
        <cfvo type="num" val="45"/>
        <cfvo type="num" val="85"/>
        <cfvo type="num" val="100"/>
        <color rgb="FFF8696B"/>
        <color rgb="FFFFEB84"/>
        <color rgb="FF63BE7B"/>
      </colorScale>
    </cfRule>
    <cfRule type="colorScale" priority="271">
      <colorScale>
        <cfvo type="num" val="0"/>
        <cfvo type="num" val="0"/>
        <cfvo type="num" val="85"/>
        <color rgb="FFF8696B"/>
        <color rgb="FFFFEB84"/>
        <color rgb="FF63BE7B"/>
      </colorScale>
    </cfRule>
  </conditionalFormatting>
  <conditionalFormatting sqref="AQ361:AQ366">
    <cfRule type="colorScale" priority="272">
      <colorScale>
        <cfvo type="percent" val="45"/>
        <cfvo type="percent" val="85"/>
        <cfvo type="percent" val="100"/>
        <color rgb="FFF8696B"/>
        <color rgb="FFFFEB84"/>
        <color rgb="FF63BE7B"/>
      </colorScale>
    </cfRule>
    <cfRule type="colorScale" priority="273">
      <colorScale>
        <cfvo type="num" val="45"/>
        <cfvo type="num" val="85"/>
        <cfvo type="num" val="100"/>
        <color rgb="FFF8696B"/>
        <color rgb="FFFFEB84"/>
        <color rgb="FF63BE7B"/>
      </colorScale>
    </cfRule>
    <cfRule type="colorScale" priority="274">
      <colorScale>
        <cfvo type="num" val="0"/>
        <cfvo type="num" val="0"/>
        <cfvo type="num" val="85"/>
        <color rgb="FFF8696B"/>
        <color rgb="FFFFEB84"/>
        <color rgb="FF63BE7B"/>
      </colorScale>
    </cfRule>
  </conditionalFormatting>
  <conditionalFormatting sqref="AG383">
    <cfRule type="iconSet" priority="267">
      <iconSet iconSet="3Symbols">
        <cfvo type="percent" val="0"/>
        <cfvo type="percent" val="33"/>
        <cfvo type="percent" val="67"/>
      </iconSet>
    </cfRule>
  </conditionalFormatting>
  <conditionalFormatting sqref="AQ383">
    <cfRule type="colorScale" priority="264">
      <colorScale>
        <cfvo type="percent" val="45"/>
        <cfvo type="percent" val="85"/>
        <cfvo type="percent" val="100"/>
        <color rgb="FFF8696B"/>
        <color rgb="FFFFEB84"/>
        <color rgb="FF63BE7B"/>
      </colorScale>
    </cfRule>
    <cfRule type="colorScale" priority="265">
      <colorScale>
        <cfvo type="num" val="45"/>
        <cfvo type="num" val="85"/>
        <cfvo type="num" val="100"/>
        <color rgb="FFF8696B"/>
        <color rgb="FFFFEB84"/>
        <color rgb="FF63BE7B"/>
      </colorScale>
    </cfRule>
    <cfRule type="colorScale" priority="266">
      <colorScale>
        <cfvo type="num" val="0"/>
        <cfvo type="num" val="0"/>
        <cfvo type="num" val="85"/>
        <color rgb="FFF8696B"/>
        <color rgb="FFFFEB84"/>
        <color rgb="FF63BE7B"/>
      </colorScale>
    </cfRule>
  </conditionalFormatting>
  <conditionalFormatting sqref="AQ333 AQ337 AQ311 AQ301 AQ367">
    <cfRule type="colorScale" priority="552">
      <colorScale>
        <cfvo type="percent" val="45"/>
        <cfvo type="percent" val="85"/>
        <cfvo type="percent" val="100"/>
        <color rgb="FFF8696B"/>
        <color rgb="FFFFEB84"/>
        <color rgb="FF63BE7B"/>
      </colorScale>
    </cfRule>
    <cfRule type="colorScale" priority="553">
      <colorScale>
        <cfvo type="num" val="45"/>
        <cfvo type="num" val="85"/>
        <cfvo type="num" val="100"/>
        <color rgb="FFF8696B"/>
        <color rgb="FFFFEB84"/>
        <color rgb="FF63BE7B"/>
      </colorScale>
    </cfRule>
    <cfRule type="colorScale" priority="554">
      <colorScale>
        <cfvo type="num" val="0"/>
        <cfvo type="num" val="0"/>
        <cfvo type="num" val="85"/>
        <color rgb="FFF8696B"/>
        <color rgb="FFFFEB84"/>
        <color rgb="FF63BE7B"/>
      </colorScale>
    </cfRule>
  </conditionalFormatting>
  <conditionalFormatting sqref="AB377:AB378">
    <cfRule type="colorScale" priority="261">
      <colorScale>
        <cfvo type="percent" val="45"/>
        <cfvo type="percent" val="85"/>
        <cfvo type="percent" val="100"/>
        <color rgb="FFF8696B"/>
        <color rgb="FFFFEB84"/>
        <color rgb="FF63BE7B"/>
      </colorScale>
    </cfRule>
    <cfRule type="colorScale" priority="262">
      <colorScale>
        <cfvo type="num" val="45"/>
        <cfvo type="num" val="85"/>
        <cfvo type="num" val="100"/>
        <color rgb="FFF8696B"/>
        <color rgb="FFFFEB84"/>
        <color rgb="FF63BE7B"/>
      </colorScale>
    </cfRule>
    <cfRule type="colorScale" priority="263">
      <colorScale>
        <cfvo type="num" val="0"/>
        <cfvo type="num" val="0"/>
        <cfvo type="num" val="85"/>
        <color rgb="FFF8696B"/>
        <color rgb="FFFFEB84"/>
        <color rgb="FF63BE7B"/>
      </colorScale>
    </cfRule>
  </conditionalFormatting>
  <conditionalFormatting sqref="AB375:AB376">
    <cfRule type="colorScale" priority="258">
      <colorScale>
        <cfvo type="percent" val="45"/>
        <cfvo type="percent" val="85"/>
        <cfvo type="percent" val="100"/>
        <color rgb="FFF8696B"/>
        <color rgb="FFFFEB84"/>
        <color rgb="FF63BE7B"/>
      </colorScale>
    </cfRule>
    <cfRule type="colorScale" priority="259">
      <colorScale>
        <cfvo type="num" val="45"/>
        <cfvo type="num" val="85"/>
        <cfvo type="num" val="100"/>
        <color rgb="FFF8696B"/>
        <color rgb="FFFFEB84"/>
        <color rgb="FF63BE7B"/>
      </colorScale>
    </cfRule>
    <cfRule type="colorScale" priority="260">
      <colorScale>
        <cfvo type="num" val="0"/>
        <cfvo type="num" val="0"/>
        <cfvo type="num" val="85"/>
        <color rgb="FFF8696B"/>
        <color rgb="FFFFEB84"/>
        <color rgb="FF63BE7B"/>
      </colorScale>
    </cfRule>
  </conditionalFormatting>
  <conditionalFormatting sqref="AB369:AB370">
    <cfRule type="colorScale" priority="255">
      <colorScale>
        <cfvo type="percent" val="45"/>
        <cfvo type="percent" val="85"/>
        <cfvo type="percent" val="100"/>
        <color rgb="FFF8696B"/>
        <color rgb="FFFFEB84"/>
        <color rgb="FF63BE7B"/>
      </colorScale>
    </cfRule>
    <cfRule type="colorScale" priority="256">
      <colorScale>
        <cfvo type="num" val="45"/>
        <cfvo type="num" val="85"/>
        <cfvo type="num" val="100"/>
        <color rgb="FFF8696B"/>
        <color rgb="FFFFEB84"/>
        <color rgb="FF63BE7B"/>
      </colorScale>
    </cfRule>
    <cfRule type="colorScale" priority="257">
      <colorScale>
        <cfvo type="num" val="0"/>
        <cfvo type="num" val="0"/>
        <cfvo type="num" val="85"/>
        <color rgb="FFF8696B"/>
        <color rgb="FFFFEB84"/>
        <color rgb="FF63BE7B"/>
      </colorScale>
    </cfRule>
  </conditionalFormatting>
  <conditionalFormatting sqref="AB373:AB374">
    <cfRule type="colorScale" priority="252">
      <colorScale>
        <cfvo type="percent" val="45"/>
        <cfvo type="percent" val="85"/>
        <cfvo type="percent" val="100"/>
        <color rgb="FFF8696B"/>
        <color rgb="FFFFEB84"/>
        <color rgb="FF63BE7B"/>
      </colorScale>
    </cfRule>
    <cfRule type="colorScale" priority="253">
      <colorScale>
        <cfvo type="num" val="45"/>
        <cfvo type="num" val="85"/>
        <cfvo type="num" val="100"/>
        <color rgb="FFF8696B"/>
        <color rgb="FFFFEB84"/>
        <color rgb="FF63BE7B"/>
      </colorScale>
    </cfRule>
    <cfRule type="colorScale" priority="254">
      <colorScale>
        <cfvo type="num" val="0"/>
        <cfvo type="num" val="0"/>
        <cfvo type="num" val="85"/>
        <color rgb="FFF8696B"/>
        <color rgb="FFFFEB84"/>
        <color rgb="FF63BE7B"/>
      </colorScale>
    </cfRule>
  </conditionalFormatting>
  <conditionalFormatting sqref="AB371:AB372">
    <cfRule type="colorScale" priority="249">
      <colorScale>
        <cfvo type="percent" val="45"/>
        <cfvo type="percent" val="85"/>
        <cfvo type="percent" val="100"/>
        <color rgb="FFF8696B"/>
        <color rgb="FFFFEB84"/>
        <color rgb="FF63BE7B"/>
      </colorScale>
    </cfRule>
    <cfRule type="colorScale" priority="250">
      <colorScale>
        <cfvo type="num" val="45"/>
        <cfvo type="num" val="85"/>
        <cfvo type="num" val="100"/>
        <color rgb="FFF8696B"/>
        <color rgb="FFFFEB84"/>
        <color rgb="FF63BE7B"/>
      </colorScale>
    </cfRule>
    <cfRule type="colorScale" priority="251">
      <colorScale>
        <cfvo type="num" val="0"/>
        <cfvo type="num" val="0"/>
        <cfvo type="num" val="85"/>
        <color rgb="FFF8696B"/>
        <color rgb="FFFFEB84"/>
        <color rgb="FF63BE7B"/>
      </colorScale>
    </cfRule>
  </conditionalFormatting>
  <conditionalFormatting sqref="AG391">
    <cfRule type="iconSet" priority="248">
      <iconSet iconSet="3Symbols">
        <cfvo type="percent" val="0"/>
        <cfvo type="percent" val="33"/>
        <cfvo type="percent" val="67"/>
      </iconSet>
    </cfRule>
  </conditionalFormatting>
  <conditionalFormatting sqref="AQ391">
    <cfRule type="colorScale" priority="245">
      <colorScale>
        <cfvo type="percent" val="45"/>
        <cfvo type="percent" val="85"/>
        <cfvo type="percent" val="100"/>
        <color rgb="FFF8696B"/>
        <color rgb="FFFFEB84"/>
        <color rgb="FF63BE7B"/>
      </colorScale>
    </cfRule>
    <cfRule type="colorScale" priority="246">
      <colorScale>
        <cfvo type="num" val="45"/>
        <cfvo type="num" val="85"/>
        <cfvo type="num" val="100"/>
        <color rgb="FFF8696B"/>
        <color rgb="FFFFEB84"/>
        <color rgb="FF63BE7B"/>
      </colorScale>
    </cfRule>
    <cfRule type="colorScale" priority="247">
      <colorScale>
        <cfvo type="num" val="0"/>
        <cfvo type="num" val="0"/>
        <cfvo type="num" val="85"/>
        <color rgb="FFF8696B"/>
        <color rgb="FFFFEB84"/>
        <color rgb="FF63BE7B"/>
      </colorScale>
    </cfRule>
  </conditionalFormatting>
  <conditionalFormatting sqref="AQ187 AQ169">
    <cfRule type="colorScale" priority="555">
      <colorScale>
        <cfvo type="percent" val="45"/>
        <cfvo type="percent" val="85"/>
        <cfvo type="percent" val="100"/>
        <color rgb="FFF8696B"/>
        <color rgb="FFFFEB84"/>
        <color rgb="FF63BE7B"/>
      </colorScale>
    </cfRule>
    <cfRule type="colorScale" priority="556">
      <colorScale>
        <cfvo type="num" val="45"/>
        <cfvo type="num" val="85"/>
        <cfvo type="num" val="100"/>
        <color rgb="FFF8696B"/>
        <color rgb="FFFFEB84"/>
        <color rgb="FF63BE7B"/>
      </colorScale>
    </cfRule>
    <cfRule type="colorScale" priority="557">
      <colorScale>
        <cfvo type="num" val="0"/>
        <cfvo type="num" val="0"/>
        <cfvo type="num" val="85"/>
        <color rgb="FFF8696B"/>
        <color rgb="FFFFEB84"/>
        <color rgb="FF63BE7B"/>
      </colorScale>
    </cfRule>
  </conditionalFormatting>
  <conditionalFormatting sqref="AQ103 AQ111">
    <cfRule type="colorScale" priority="558">
      <colorScale>
        <cfvo type="percent" val="45"/>
        <cfvo type="percent" val="85"/>
        <cfvo type="percent" val="100"/>
        <color rgb="FFF8696B"/>
        <color rgb="FFFFEB84"/>
        <color rgb="FF63BE7B"/>
      </colorScale>
    </cfRule>
    <cfRule type="colorScale" priority="559">
      <colorScale>
        <cfvo type="num" val="45"/>
        <cfvo type="num" val="85"/>
        <cfvo type="num" val="100"/>
        <color rgb="FFF8696B"/>
        <color rgb="FFFFEB84"/>
        <color rgb="FF63BE7B"/>
      </colorScale>
    </cfRule>
    <cfRule type="colorScale" priority="560">
      <colorScale>
        <cfvo type="num" val="0"/>
        <cfvo type="num" val="0"/>
        <cfvo type="num" val="85"/>
        <color rgb="FFF8696B"/>
        <color rgb="FFFFEB84"/>
        <color rgb="FF63BE7B"/>
      </colorScale>
    </cfRule>
  </conditionalFormatting>
  <conditionalFormatting sqref="AG11">
    <cfRule type="iconSet" priority="241">
      <iconSet iconSet="3Symbols">
        <cfvo type="percent" val="0"/>
        <cfvo type="percent" val="33"/>
        <cfvo type="percent" val="67"/>
      </iconSet>
    </cfRule>
  </conditionalFormatting>
  <conditionalFormatting sqref="AQ11">
    <cfRule type="colorScale" priority="238">
      <colorScale>
        <cfvo type="percent" val="45"/>
        <cfvo type="percent" val="85"/>
        <cfvo type="percent" val="100"/>
        <color rgb="FFF8696B"/>
        <color rgb="FFFFEB84"/>
        <color rgb="FF63BE7B"/>
      </colorScale>
    </cfRule>
    <cfRule type="colorScale" priority="239">
      <colorScale>
        <cfvo type="num" val="45"/>
        <cfvo type="num" val="85"/>
        <cfvo type="num" val="100"/>
        <color rgb="FFF8696B"/>
        <color rgb="FFFFEB84"/>
        <color rgb="FF63BE7B"/>
      </colorScale>
    </cfRule>
    <cfRule type="colorScale" priority="240">
      <colorScale>
        <cfvo type="num" val="0"/>
        <cfvo type="num" val="0"/>
        <cfvo type="num" val="85"/>
        <color rgb="FFF8696B"/>
        <color rgb="FFFFEB84"/>
        <color rgb="FF63BE7B"/>
      </colorScale>
    </cfRule>
  </conditionalFormatting>
  <conditionalFormatting sqref="AB11:AB14">
    <cfRule type="colorScale" priority="242">
      <colorScale>
        <cfvo type="percent" val="45"/>
        <cfvo type="percent" val="85"/>
        <cfvo type="percent" val="100"/>
        <color rgb="FFF8696B"/>
        <color rgb="FFFFEB84"/>
        <color rgb="FF63BE7B"/>
      </colorScale>
    </cfRule>
    <cfRule type="colorScale" priority="243">
      <colorScale>
        <cfvo type="num" val="45"/>
        <cfvo type="num" val="85"/>
        <cfvo type="num" val="100"/>
        <color rgb="FFF8696B"/>
        <color rgb="FFFFEB84"/>
        <color rgb="FF63BE7B"/>
      </colorScale>
    </cfRule>
    <cfRule type="colorScale" priority="244">
      <colorScale>
        <cfvo type="num" val="0"/>
        <cfvo type="num" val="0"/>
        <cfvo type="num" val="85"/>
        <color rgb="FFF8696B"/>
        <color rgb="FFFFEB84"/>
        <color rgb="FF63BE7B"/>
      </colorScale>
    </cfRule>
  </conditionalFormatting>
  <conditionalFormatting sqref="AG473:AH473">
    <cfRule type="iconSet" priority="237">
      <iconSet iconSet="3Symbols">
        <cfvo type="percent" val="0"/>
        <cfvo type="percent" val="33"/>
        <cfvo type="percent" val="67"/>
      </iconSet>
    </cfRule>
  </conditionalFormatting>
  <conditionalFormatting sqref="AQ473">
    <cfRule type="colorScale" priority="234">
      <colorScale>
        <cfvo type="percent" val="45"/>
        <cfvo type="percent" val="85"/>
        <cfvo type="percent" val="100"/>
        <color rgb="FFF8696B"/>
        <color rgb="FFFFEB84"/>
        <color rgb="FF63BE7B"/>
      </colorScale>
    </cfRule>
    <cfRule type="colorScale" priority="235">
      <colorScale>
        <cfvo type="num" val="45"/>
        <cfvo type="num" val="85"/>
        <cfvo type="num" val="100"/>
        <color rgb="FFF8696B"/>
        <color rgb="FFFFEB84"/>
        <color rgb="FF63BE7B"/>
      </colorScale>
    </cfRule>
    <cfRule type="colorScale" priority="236">
      <colorScale>
        <cfvo type="num" val="0"/>
        <cfvo type="num" val="0"/>
        <cfvo type="num" val="85"/>
        <color rgb="FFF8696B"/>
        <color rgb="FFFFEB84"/>
        <color rgb="FF63BE7B"/>
      </colorScale>
    </cfRule>
  </conditionalFormatting>
  <conditionalFormatting sqref="AC473">
    <cfRule type="colorScale" priority="561">
      <colorScale>
        <cfvo type="percent" val="45"/>
        <cfvo type="percent" val="85"/>
        <cfvo type="percent" val="100"/>
        <color rgb="FFF8696B"/>
        <color rgb="FFFFEB84"/>
        <color rgb="FF63BE7B"/>
      </colorScale>
    </cfRule>
    <cfRule type="colorScale" priority="562">
      <colorScale>
        <cfvo type="num" val="45"/>
        <cfvo type="num" val="85"/>
        <cfvo type="num" val="100"/>
        <color rgb="FFF8696B"/>
        <color rgb="FFFFEB84"/>
        <color rgb="FF63BE7B"/>
      </colorScale>
    </cfRule>
    <cfRule type="colorScale" priority="563">
      <colorScale>
        <cfvo type="num" val="0"/>
        <cfvo type="num" val="0"/>
        <cfvo type="num" val="85"/>
        <color rgb="FFF8696B"/>
        <color rgb="FFFFEB84"/>
        <color rgb="FF63BE7B"/>
      </colorScale>
    </cfRule>
  </conditionalFormatting>
  <conditionalFormatting sqref="AB491:AB492">
    <cfRule type="colorScale" priority="231">
      <colorScale>
        <cfvo type="percent" val="45"/>
        <cfvo type="percent" val="85"/>
        <cfvo type="percent" val="100"/>
        <color rgb="FFF8696B"/>
        <color rgb="FFFFEB84"/>
        <color rgb="FF63BE7B"/>
      </colorScale>
    </cfRule>
    <cfRule type="colorScale" priority="232">
      <colorScale>
        <cfvo type="num" val="45"/>
        <cfvo type="num" val="85"/>
        <cfvo type="num" val="100"/>
        <color rgb="FFF8696B"/>
        <color rgb="FFFFEB84"/>
        <color rgb="FF63BE7B"/>
      </colorScale>
    </cfRule>
    <cfRule type="colorScale" priority="233">
      <colorScale>
        <cfvo type="num" val="0"/>
        <cfvo type="num" val="0"/>
        <cfvo type="num" val="85"/>
        <color rgb="FFF8696B"/>
        <color rgb="FFFFEB84"/>
        <color rgb="FF63BE7B"/>
      </colorScale>
    </cfRule>
  </conditionalFormatting>
  <conditionalFormatting sqref="AG519">
    <cfRule type="iconSet" priority="227">
      <iconSet iconSet="3Symbols">
        <cfvo type="percent" val="0"/>
        <cfvo type="percent" val="33"/>
        <cfvo type="percent" val="67"/>
      </iconSet>
    </cfRule>
  </conditionalFormatting>
  <conditionalFormatting sqref="AQ519">
    <cfRule type="colorScale" priority="224">
      <colorScale>
        <cfvo type="percent" val="45"/>
        <cfvo type="percent" val="85"/>
        <cfvo type="percent" val="100"/>
        <color rgb="FFF8696B"/>
        <color rgb="FFFFEB84"/>
        <color rgb="FF63BE7B"/>
      </colorScale>
    </cfRule>
    <cfRule type="colorScale" priority="225">
      <colorScale>
        <cfvo type="num" val="45"/>
        <cfvo type="num" val="85"/>
        <cfvo type="num" val="100"/>
        <color rgb="FFF8696B"/>
        <color rgb="FFFFEB84"/>
        <color rgb="FF63BE7B"/>
      </colorScale>
    </cfRule>
    <cfRule type="colorScale" priority="226">
      <colorScale>
        <cfvo type="num" val="0"/>
        <cfvo type="num" val="0"/>
        <cfvo type="num" val="85"/>
        <color rgb="FFF8696B"/>
        <color rgb="FFFFEB84"/>
        <color rgb="FF63BE7B"/>
      </colorScale>
    </cfRule>
  </conditionalFormatting>
  <conditionalFormatting sqref="AB519:AB526">
    <cfRule type="colorScale" priority="228">
      <colorScale>
        <cfvo type="percent" val="45"/>
        <cfvo type="percent" val="85"/>
        <cfvo type="percent" val="100"/>
        <color rgb="FFF8696B"/>
        <color rgb="FFFFEB84"/>
        <color rgb="FF63BE7B"/>
      </colorScale>
    </cfRule>
    <cfRule type="colorScale" priority="229">
      <colorScale>
        <cfvo type="num" val="45"/>
        <cfvo type="num" val="85"/>
        <cfvo type="num" val="100"/>
        <color rgb="FFF8696B"/>
        <color rgb="FFFFEB84"/>
        <color rgb="FF63BE7B"/>
      </colorScale>
    </cfRule>
    <cfRule type="colorScale" priority="230">
      <colorScale>
        <cfvo type="num" val="0"/>
        <cfvo type="num" val="0"/>
        <cfvo type="num" val="85"/>
        <color rgb="FFF8696B"/>
        <color rgb="FFFFEB84"/>
        <color rgb="FF63BE7B"/>
      </colorScale>
    </cfRule>
  </conditionalFormatting>
  <conditionalFormatting sqref="AG511">
    <cfRule type="iconSet" priority="220">
      <iconSet iconSet="3Symbols">
        <cfvo type="percent" val="0"/>
        <cfvo type="percent" val="33"/>
        <cfvo type="percent" val="67"/>
      </iconSet>
    </cfRule>
  </conditionalFormatting>
  <conditionalFormatting sqref="AQ511">
    <cfRule type="colorScale" priority="217">
      <colorScale>
        <cfvo type="percent" val="45"/>
        <cfvo type="percent" val="85"/>
        <cfvo type="percent" val="100"/>
        <color rgb="FFF8696B"/>
        <color rgb="FFFFEB84"/>
        <color rgb="FF63BE7B"/>
      </colorScale>
    </cfRule>
    <cfRule type="colorScale" priority="218">
      <colorScale>
        <cfvo type="num" val="45"/>
        <cfvo type="num" val="85"/>
        <cfvo type="num" val="100"/>
        <color rgb="FFF8696B"/>
        <color rgb="FFFFEB84"/>
        <color rgb="FF63BE7B"/>
      </colorScale>
    </cfRule>
    <cfRule type="colorScale" priority="219">
      <colorScale>
        <cfvo type="num" val="0"/>
        <cfvo type="num" val="0"/>
        <cfvo type="num" val="85"/>
        <color rgb="FFF8696B"/>
        <color rgb="FFFFEB84"/>
        <color rgb="FF63BE7B"/>
      </colorScale>
    </cfRule>
  </conditionalFormatting>
  <conditionalFormatting sqref="AB511:AB518">
    <cfRule type="colorScale" priority="221">
      <colorScale>
        <cfvo type="percent" val="45"/>
        <cfvo type="percent" val="85"/>
        <cfvo type="percent" val="100"/>
        <color rgb="FFF8696B"/>
        <color rgb="FFFFEB84"/>
        <color rgb="FF63BE7B"/>
      </colorScale>
    </cfRule>
    <cfRule type="colorScale" priority="222">
      <colorScale>
        <cfvo type="num" val="45"/>
        <cfvo type="num" val="85"/>
        <cfvo type="num" val="100"/>
        <color rgb="FFF8696B"/>
        <color rgb="FFFFEB84"/>
        <color rgb="FF63BE7B"/>
      </colorScale>
    </cfRule>
    <cfRule type="colorScale" priority="223">
      <colorScale>
        <cfvo type="num" val="0"/>
        <cfvo type="num" val="0"/>
        <cfvo type="num" val="85"/>
        <color rgb="FFF8696B"/>
        <color rgb="FFFFEB84"/>
        <color rgb="FF63BE7B"/>
      </colorScale>
    </cfRule>
  </conditionalFormatting>
  <conditionalFormatting sqref="AG503">
    <cfRule type="iconSet" priority="213">
      <iconSet iconSet="3Symbols">
        <cfvo type="percent" val="0"/>
        <cfvo type="percent" val="33"/>
        <cfvo type="percent" val="67"/>
      </iconSet>
    </cfRule>
  </conditionalFormatting>
  <conditionalFormatting sqref="AQ503">
    <cfRule type="colorScale" priority="210">
      <colorScale>
        <cfvo type="percent" val="45"/>
        <cfvo type="percent" val="85"/>
        <cfvo type="percent" val="100"/>
        <color rgb="FFF8696B"/>
        <color rgb="FFFFEB84"/>
        <color rgb="FF63BE7B"/>
      </colorScale>
    </cfRule>
    <cfRule type="colorScale" priority="211">
      <colorScale>
        <cfvo type="num" val="45"/>
        <cfvo type="num" val="85"/>
        <cfvo type="num" val="100"/>
        <color rgb="FFF8696B"/>
        <color rgb="FFFFEB84"/>
        <color rgb="FF63BE7B"/>
      </colorScale>
    </cfRule>
    <cfRule type="colorScale" priority="212">
      <colorScale>
        <cfvo type="num" val="0"/>
        <cfvo type="num" val="0"/>
        <cfvo type="num" val="85"/>
        <color rgb="FFF8696B"/>
        <color rgb="FFFFEB84"/>
        <color rgb="FF63BE7B"/>
      </colorScale>
    </cfRule>
  </conditionalFormatting>
  <conditionalFormatting sqref="AB503:AB510">
    <cfRule type="colorScale" priority="214">
      <colorScale>
        <cfvo type="percent" val="45"/>
        <cfvo type="percent" val="85"/>
        <cfvo type="percent" val="100"/>
        <color rgb="FFF8696B"/>
        <color rgb="FFFFEB84"/>
        <color rgb="FF63BE7B"/>
      </colorScale>
    </cfRule>
    <cfRule type="colorScale" priority="215">
      <colorScale>
        <cfvo type="num" val="45"/>
        <cfvo type="num" val="85"/>
        <cfvo type="num" val="100"/>
        <color rgb="FFF8696B"/>
        <color rgb="FFFFEB84"/>
        <color rgb="FF63BE7B"/>
      </colorScale>
    </cfRule>
    <cfRule type="colorScale" priority="216">
      <colorScale>
        <cfvo type="num" val="0"/>
        <cfvo type="num" val="0"/>
        <cfvo type="num" val="85"/>
        <color rgb="FFF8696B"/>
        <color rgb="FFFFEB84"/>
        <color rgb="FF63BE7B"/>
      </colorScale>
    </cfRule>
  </conditionalFormatting>
  <conditionalFormatting sqref="AB531:AB532">
    <cfRule type="colorScale" priority="207">
      <colorScale>
        <cfvo type="percent" val="45"/>
        <cfvo type="percent" val="85"/>
        <cfvo type="percent" val="100"/>
        <color rgb="FFF8696B"/>
        <color rgb="FFFFEB84"/>
        <color rgb="FF63BE7B"/>
      </colorScale>
    </cfRule>
    <cfRule type="colorScale" priority="208">
      <colorScale>
        <cfvo type="num" val="45"/>
        <cfvo type="num" val="85"/>
        <cfvo type="num" val="100"/>
        <color rgb="FFF8696B"/>
        <color rgb="FFFFEB84"/>
        <color rgb="FF63BE7B"/>
      </colorScale>
    </cfRule>
    <cfRule type="colorScale" priority="209">
      <colorScale>
        <cfvo type="num" val="0"/>
        <cfvo type="num" val="0"/>
        <cfvo type="num" val="85"/>
        <color rgb="FFF8696B"/>
        <color rgb="FFFFEB84"/>
        <color rgb="FF63BE7B"/>
      </colorScale>
    </cfRule>
  </conditionalFormatting>
  <conditionalFormatting sqref="AG23">
    <cfRule type="iconSet" priority="203">
      <iconSet iconSet="3Symbols">
        <cfvo type="percent" val="0"/>
        <cfvo type="percent" val="33"/>
        <cfvo type="percent" val="67"/>
      </iconSet>
    </cfRule>
  </conditionalFormatting>
  <conditionalFormatting sqref="AQ23">
    <cfRule type="colorScale" priority="200">
      <colorScale>
        <cfvo type="percent" val="45"/>
        <cfvo type="percent" val="85"/>
        <cfvo type="percent" val="100"/>
        <color rgb="FFF8696B"/>
        <color rgb="FFFFEB84"/>
        <color rgb="FF63BE7B"/>
      </colorScale>
    </cfRule>
    <cfRule type="colorScale" priority="201">
      <colorScale>
        <cfvo type="num" val="45"/>
        <cfvo type="num" val="85"/>
        <cfvo type="num" val="100"/>
        <color rgb="FFF8696B"/>
        <color rgb="FFFFEB84"/>
        <color rgb="FF63BE7B"/>
      </colorScale>
    </cfRule>
    <cfRule type="colorScale" priority="202">
      <colorScale>
        <cfvo type="num" val="0"/>
        <cfvo type="num" val="0"/>
        <cfvo type="num" val="85"/>
        <color rgb="FFF8696B"/>
        <color rgb="FFFFEB84"/>
        <color rgb="FF63BE7B"/>
      </colorScale>
    </cfRule>
  </conditionalFormatting>
  <conditionalFormatting sqref="AB23:AB24 AB29:AB34">
    <cfRule type="colorScale" priority="204">
      <colorScale>
        <cfvo type="percent" val="45"/>
        <cfvo type="percent" val="85"/>
        <cfvo type="percent" val="100"/>
        <color rgb="FFF8696B"/>
        <color rgb="FFFFEB84"/>
        <color rgb="FF63BE7B"/>
      </colorScale>
    </cfRule>
    <cfRule type="colorScale" priority="205">
      <colorScale>
        <cfvo type="num" val="45"/>
        <cfvo type="num" val="85"/>
        <cfvo type="num" val="100"/>
        <color rgb="FFF8696B"/>
        <color rgb="FFFFEB84"/>
        <color rgb="FF63BE7B"/>
      </colorScale>
    </cfRule>
    <cfRule type="colorScale" priority="206">
      <colorScale>
        <cfvo type="num" val="0"/>
        <cfvo type="num" val="0"/>
        <cfvo type="num" val="85"/>
        <color rgb="FFF8696B"/>
        <color rgb="FFFFEB84"/>
        <color rgb="FF63BE7B"/>
      </colorScale>
    </cfRule>
  </conditionalFormatting>
  <conditionalFormatting sqref="AB25:AB28">
    <cfRule type="colorScale" priority="197">
      <colorScale>
        <cfvo type="percent" val="45"/>
        <cfvo type="percent" val="85"/>
        <cfvo type="percent" val="100"/>
        <color rgb="FFF8696B"/>
        <color rgb="FFFFEB84"/>
        <color rgb="FF63BE7B"/>
      </colorScale>
    </cfRule>
    <cfRule type="colorScale" priority="198">
      <colorScale>
        <cfvo type="num" val="45"/>
        <cfvo type="num" val="85"/>
        <cfvo type="num" val="100"/>
        <color rgb="FFF8696B"/>
        <color rgb="FFFFEB84"/>
        <color rgb="FF63BE7B"/>
      </colorScale>
    </cfRule>
    <cfRule type="colorScale" priority="199">
      <colorScale>
        <cfvo type="num" val="0"/>
        <cfvo type="num" val="0"/>
        <cfvo type="num" val="85"/>
        <color rgb="FFF8696B"/>
        <color rgb="FFFFEB84"/>
        <color rgb="FF63BE7B"/>
      </colorScale>
    </cfRule>
  </conditionalFormatting>
  <conditionalFormatting sqref="AB37:AB38">
    <cfRule type="colorScale" priority="194">
      <colorScale>
        <cfvo type="percent" val="45"/>
        <cfvo type="percent" val="85"/>
        <cfvo type="percent" val="100"/>
        <color rgb="FFF8696B"/>
        <color rgb="FFFFEB84"/>
        <color rgb="FF63BE7B"/>
      </colorScale>
    </cfRule>
    <cfRule type="colorScale" priority="195">
      <colorScale>
        <cfvo type="num" val="45"/>
        <cfvo type="num" val="85"/>
        <cfvo type="num" val="100"/>
        <color rgb="FFF8696B"/>
        <color rgb="FFFFEB84"/>
        <color rgb="FF63BE7B"/>
      </colorScale>
    </cfRule>
    <cfRule type="colorScale" priority="196">
      <colorScale>
        <cfvo type="num" val="0"/>
        <cfvo type="num" val="0"/>
        <cfvo type="num" val="85"/>
        <color rgb="FFF8696B"/>
        <color rgb="FFFFEB84"/>
        <color rgb="FF63BE7B"/>
      </colorScale>
    </cfRule>
  </conditionalFormatting>
  <conditionalFormatting sqref="AQ5 AQ15">
    <cfRule type="colorScale" priority="564">
      <colorScale>
        <cfvo type="percent" val="45"/>
        <cfvo type="percent" val="85"/>
        <cfvo type="percent" val="100"/>
        <color rgb="FFF8696B"/>
        <color rgb="FFFFEB84"/>
        <color rgb="FF63BE7B"/>
      </colorScale>
    </cfRule>
    <cfRule type="colorScale" priority="565">
      <colorScale>
        <cfvo type="num" val="45"/>
        <cfvo type="num" val="85"/>
        <cfvo type="num" val="100"/>
        <color rgb="FFF8696B"/>
        <color rgb="FFFFEB84"/>
        <color rgb="FF63BE7B"/>
      </colorScale>
    </cfRule>
    <cfRule type="colorScale" priority="566">
      <colorScale>
        <cfvo type="num" val="0"/>
        <cfvo type="num" val="0"/>
        <cfvo type="num" val="85"/>
        <color rgb="FFF8696B"/>
        <color rgb="FFFFEB84"/>
        <color rgb="FF63BE7B"/>
      </colorScale>
    </cfRule>
  </conditionalFormatting>
  <conditionalFormatting sqref="AG63">
    <cfRule type="iconSet" priority="190">
      <iconSet iconSet="3Symbols">
        <cfvo type="percent" val="0"/>
        <cfvo type="percent" val="33"/>
        <cfvo type="percent" val="67"/>
      </iconSet>
    </cfRule>
  </conditionalFormatting>
  <conditionalFormatting sqref="AQ63">
    <cfRule type="colorScale" priority="187">
      <colorScale>
        <cfvo type="percent" val="45"/>
        <cfvo type="percent" val="85"/>
        <cfvo type="percent" val="100"/>
        <color rgb="FFF8696B"/>
        <color rgb="FFFFEB84"/>
        <color rgb="FF63BE7B"/>
      </colorScale>
    </cfRule>
    <cfRule type="colorScale" priority="188">
      <colorScale>
        <cfvo type="num" val="45"/>
        <cfvo type="num" val="85"/>
        <cfvo type="num" val="100"/>
        <color rgb="FFF8696B"/>
        <color rgb="FFFFEB84"/>
        <color rgb="FF63BE7B"/>
      </colorScale>
    </cfRule>
    <cfRule type="colorScale" priority="189">
      <colorScale>
        <cfvo type="num" val="0"/>
        <cfvo type="num" val="0"/>
        <cfvo type="num" val="85"/>
        <color rgb="FFF8696B"/>
        <color rgb="FFFFEB84"/>
        <color rgb="FF63BE7B"/>
      </colorScale>
    </cfRule>
  </conditionalFormatting>
  <conditionalFormatting sqref="AB63:AB66">
    <cfRule type="colorScale" priority="191">
      <colorScale>
        <cfvo type="percent" val="45"/>
        <cfvo type="percent" val="85"/>
        <cfvo type="percent" val="100"/>
        <color rgb="FFF8696B"/>
        <color rgb="FFFFEB84"/>
        <color rgb="FF63BE7B"/>
      </colorScale>
    </cfRule>
    <cfRule type="colorScale" priority="192">
      <colorScale>
        <cfvo type="num" val="45"/>
        <cfvo type="num" val="85"/>
        <cfvo type="num" val="100"/>
        <color rgb="FFF8696B"/>
        <color rgb="FFFFEB84"/>
        <color rgb="FF63BE7B"/>
      </colorScale>
    </cfRule>
    <cfRule type="colorScale" priority="193">
      <colorScale>
        <cfvo type="num" val="0"/>
        <cfvo type="num" val="0"/>
        <cfvo type="num" val="85"/>
        <color rgb="FFF8696B"/>
        <color rgb="FFFFEB84"/>
        <color rgb="FF63BE7B"/>
      </colorScale>
    </cfRule>
  </conditionalFormatting>
  <conditionalFormatting sqref="AB85:AB86">
    <cfRule type="colorScale" priority="184">
      <colorScale>
        <cfvo type="percent" val="45"/>
        <cfvo type="percent" val="85"/>
        <cfvo type="percent" val="100"/>
        <color rgb="FFF8696B"/>
        <color rgb="FFFFEB84"/>
        <color rgb="FF63BE7B"/>
      </colorScale>
    </cfRule>
    <cfRule type="colorScale" priority="185">
      <colorScale>
        <cfvo type="num" val="45"/>
        <cfvo type="num" val="85"/>
        <cfvo type="num" val="100"/>
        <color rgb="FFF8696B"/>
        <color rgb="FFFFEB84"/>
        <color rgb="FF63BE7B"/>
      </colorScale>
    </cfRule>
    <cfRule type="colorScale" priority="186">
      <colorScale>
        <cfvo type="num" val="0"/>
        <cfvo type="num" val="0"/>
        <cfvo type="num" val="85"/>
        <color rgb="FFF8696B"/>
        <color rgb="FFFFEB84"/>
        <color rgb="FF63BE7B"/>
      </colorScale>
    </cfRule>
  </conditionalFormatting>
  <conditionalFormatting sqref="AB83:AB84">
    <cfRule type="colorScale" priority="181">
      <colorScale>
        <cfvo type="percent" val="45"/>
        <cfvo type="percent" val="85"/>
        <cfvo type="percent" val="100"/>
        <color rgb="FFF8696B"/>
        <color rgb="FFFFEB84"/>
        <color rgb="FF63BE7B"/>
      </colorScale>
    </cfRule>
    <cfRule type="colorScale" priority="182">
      <colorScale>
        <cfvo type="num" val="45"/>
        <cfvo type="num" val="85"/>
        <cfvo type="num" val="100"/>
        <color rgb="FFF8696B"/>
        <color rgb="FFFFEB84"/>
        <color rgb="FF63BE7B"/>
      </colorScale>
    </cfRule>
    <cfRule type="colorScale" priority="183">
      <colorScale>
        <cfvo type="num" val="0"/>
        <cfvo type="num" val="0"/>
        <cfvo type="num" val="85"/>
        <color rgb="FFF8696B"/>
        <color rgb="FFFFEB84"/>
        <color rgb="FF63BE7B"/>
      </colorScale>
    </cfRule>
  </conditionalFormatting>
  <conditionalFormatting sqref="AB81:AB82">
    <cfRule type="colorScale" priority="178">
      <colorScale>
        <cfvo type="percent" val="45"/>
        <cfvo type="percent" val="85"/>
        <cfvo type="percent" val="100"/>
        <color rgb="FFF8696B"/>
        <color rgb="FFFFEB84"/>
        <color rgb="FF63BE7B"/>
      </colorScale>
    </cfRule>
    <cfRule type="colorScale" priority="179">
      <colorScale>
        <cfvo type="num" val="45"/>
        <cfvo type="num" val="85"/>
        <cfvo type="num" val="100"/>
        <color rgb="FFF8696B"/>
        <color rgb="FFFFEB84"/>
        <color rgb="FF63BE7B"/>
      </colorScale>
    </cfRule>
    <cfRule type="colorScale" priority="180">
      <colorScale>
        <cfvo type="num" val="0"/>
        <cfvo type="num" val="0"/>
        <cfvo type="num" val="85"/>
        <color rgb="FFF8696B"/>
        <color rgb="FFFFEB84"/>
        <color rgb="FF63BE7B"/>
      </colorScale>
    </cfRule>
  </conditionalFormatting>
  <conditionalFormatting sqref="AB79:AB80">
    <cfRule type="colorScale" priority="175">
      <colorScale>
        <cfvo type="percent" val="45"/>
        <cfvo type="percent" val="85"/>
        <cfvo type="percent" val="100"/>
        <color rgb="FFF8696B"/>
        <color rgb="FFFFEB84"/>
        <color rgb="FF63BE7B"/>
      </colorScale>
    </cfRule>
    <cfRule type="colorScale" priority="176">
      <colorScale>
        <cfvo type="num" val="45"/>
        <cfvo type="num" val="85"/>
        <cfvo type="num" val="100"/>
        <color rgb="FFF8696B"/>
        <color rgb="FFFFEB84"/>
        <color rgb="FF63BE7B"/>
      </colorScale>
    </cfRule>
    <cfRule type="colorScale" priority="177">
      <colorScale>
        <cfvo type="num" val="0"/>
        <cfvo type="num" val="0"/>
        <cfvo type="num" val="85"/>
        <color rgb="FFF8696B"/>
        <color rgb="FFFFEB84"/>
        <color rgb="FF63BE7B"/>
      </colorScale>
    </cfRule>
  </conditionalFormatting>
  <conditionalFormatting sqref="AB473:AB480">
    <cfRule type="colorScale" priority="172">
      <colorScale>
        <cfvo type="percent" val="45"/>
        <cfvo type="percent" val="85"/>
        <cfvo type="percent" val="100"/>
        <color rgb="FFF8696B"/>
        <color rgb="FFFFEB84"/>
        <color rgb="FF63BE7B"/>
      </colorScale>
    </cfRule>
    <cfRule type="colorScale" priority="173">
      <colorScale>
        <cfvo type="num" val="45"/>
        <cfvo type="num" val="85"/>
        <cfvo type="num" val="100"/>
        <color rgb="FFF8696B"/>
        <color rgb="FFFFEB84"/>
        <color rgb="FF63BE7B"/>
      </colorScale>
    </cfRule>
    <cfRule type="colorScale" priority="174">
      <colorScale>
        <cfvo type="num" val="0"/>
        <cfvo type="num" val="0"/>
        <cfvo type="num" val="85"/>
        <color rgb="FFF8696B"/>
        <color rgb="FFFFEB84"/>
        <color rgb="FF63BE7B"/>
      </colorScale>
    </cfRule>
  </conditionalFormatting>
  <conditionalFormatting sqref="AB253:AB256">
    <cfRule type="colorScale" priority="169">
      <colorScale>
        <cfvo type="percent" val="45"/>
        <cfvo type="percent" val="85"/>
        <cfvo type="percent" val="100"/>
        <color rgb="FFF8696B"/>
        <color rgb="FFFFEB84"/>
        <color rgb="FF63BE7B"/>
      </colorScale>
    </cfRule>
    <cfRule type="colorScale" priority="170">
      <colorScale>
        <cfvo type="num" val="45"/>
        <cfvo type="num" val="85"/>
        <cfvo type="num" val="100"/>
        <color rgb="FFF8696B"/>
        <color rgb="FFFFEB84"/>
        <color rgb="FF63BE7B"/>
      </colorScale>
    </cfRule>
    <cfRule type="colorScale" priority="171">
      <colorScale>
        <cfvo type="num" val="0"/>
        <cfvo type="num" val="0"/>
        <cfvo type="num" val="85"/>
        <color rgb="FFF8696B"/>
        <color rgb="FFFFEB84"/>
        <color rgb="FF63BE7B"/>
      </colorScale>
    </cfRule>
  </conditionalFormatting>
  <conditionalFormatting sqref="AB297:AB300">
    <cfRule type="colorScale" priority="166">
      <colorScale>
        <cfvo type="percent" val="45"/>
        <cfvo type="percent" val="85"/>
        <cfvo type="percent" val="100"/>
        <color rgb="FFF8696B"/>
        <color rgb="FFFFEB84"/>
        <color rgb="FF63BE7B"/>
      </colorScale>
    </cfRule>
    <cfRule type="colorScale" priority="167">
      <colorScale>
        <cfvo type="num" val="45"/>
        <cfvo type="num" val="85"/>
        <cfvo type="num" val="100"/>
        <color rgb="FFF8696B"/>
        <color rgb="FFFFEB84"/>
        <color rgb="FF63BE7B"/>
      </colorScale>
    </cfRule>
    <cfRule type="colorScale" priority="168">
      <colorScale>
        <cfvo type="num" val="0"/>
        <cfvo type="num" val="0"/>
        <cfvo type="num" val="85"/>
        <color rgb="FFF8696B"/>
        <color rgb="FFFFEB84"/>
        <color rgb="FF63BE7B"/>
      </colorScale>
    </cfRule>
  </conditionalFormatting>
  <conditionalFormatting sqref="AB311:AB314">
    <cfRule type="colorScale" priority="163">
      <colorScale>
        <cfvo type="percent" val="45"/>
        <cfvo type="percent" val="85"/>
        <cfvo type="percent" val="100"/>
        <color rgb="FFF8696B"/>
        <color rgb="FFFFEB84"/>
        <color rgb="FF63BE7B"/>
      </colorScale>
    </cfRule>
    <cfRule type="colorScale" priority="164">
      <colorScale>
        <cfvo type="num" val="45"/>
        <cfvo type="num" val="85"/>
        <cfvo type="num" val="100"/>
        <color rgb="FFF8696B"/>
        <color rgb="FFFFEB84"/>
        <color rgb="FF63BE7B"/>
      </colorScale>
    </cfRule>
    <cfRule type="colorScale" priority="165">
      <colorScale>
        <cfvo type="num" val="0"/>
        <cfvo type="num" val="0"/>
        <cfvo type="num" val="85"/>
        <color rgb="FFF8696B"/>
        <color rgb="FFFFEB84"/>
        <color rgb="FF63BE7B"/>
      </colorScale>
    </cfRule>
  </conditionalFormatting>
  <conditionalFormatting sqref="AB329:AB332">
    <cfRule type="colorScale" priority="160">
      <colorScale>
        <cfvo type="percent" val="45"/>
        <cfvo type="percent" val="85"/>
        <cfvo type="percent" val="100"/>
        <color rgb="FFF8696B"/>
        <color rgb="FFFFEB84"/>
        <color rgb="FF63BE7B"/>
      </colorScale>
    </cfRule>
    <cfRule type="colorScale" priority="161">
      <colorScale>
        <cfvo type="num" val="45"/>
        <cfvo type="num" val="85"/>
        <cfvo type="num" val="100"/>
        <color rgb="FFF8696B"/>
        <color rgb="FFFFEB84"/>
        <color rgb="FF63BE7B"/>
      </colorScale>
    </cfRule>
    <cfRule type="colorScale" priority="162">
      <colorScale>
        <cfvo type="num" val="0"/>
        <cfvo type="num" val="0"/>
        <cfvo type="num" val="85"/>
        <color rgb="FFF8696B"/>
        <color rgb="FFFFEB84"/>
        <color rgb="FF63BE7B"/>
      </colorScale>
    </cfRule>
  </conditionalFormatting>
  <conditionalFormatting sqref="AB333:AB336">
    <cfRule type="colorScale" priority="157">
      <colorScale>
        <cfvo type="percent" val="45"/>
        <cfvo type="percent" val="85"/>
        <cfvo type="percent" val="100"/>
        <color rgb="FFF8696B"/>
        <color rgb="FFFFEB84"/>
        <color rgb="FF63BE7B"/>
      </colorScale>
    </cfRule>
    <cfRule type="colorScale" priority="158">
      <colorScale>
        <cfvo type="num" val="45"/>
        <cfvo type="num" val="85"/>
        <cfvo type="num" val="100"/>
        <color rgb="FFF8696B"/>
        <color rgb="FFFFEB84"/>
        <color rgb="FF63BE7B"/>
      </colorScale>
    </cfRule>
    <cfRule type="colorScale" priority="159">
      <colorScale>
        <cfvo type="num" val="0"/>
        <cfvo type="num" val="0"/>
        <cfvo type="num" val="85"/>
        <color rgb="FFF8696B"/>
        <color rgb="FFFFEB84"/>
        <color rgb="FF63BE7B"/>
      </colorScale>
    </cfRule>
  </conditionalFormatting>
  <conditionalFormatting sqref="AB357:AB360">
    <cfRule type="colorScale" priority="154">
      <colorScale>
        <cfvo type="percent" val="45"/>
        <cfvo type="percent" val="85"/>
        <cfvo type="percent" val="100"/>
        <color rgb="FFF8696B"/>
        <color rgb="FFFFEB84"/>
        <color rgb="FF63BE7B"/>
      </colorScale>
    </cfRule>
    <cfRule type="colorScale" priority="155">
      <colorScale>
        <cfvo type="num" val="45"/>
        <cfvo type="num" val="85"/>
        <cfvo type="num" val="100"/>
        <color rgb="FFF8696B"/>
        <color rgb="FFFFEB84"/>
        <color rgb="FF63BE7B"/>
      </colorScale>
    </cfRule>
    <cfRule type="colorScale" priority="156">
      <colorScale>
        <cfvo type="num" val="0"/>
        <cfvo type="num" val="0"/>
        <cfvo type="num" val="85"/>
        <color rgb="FFF8696B"/>
        <color rgb="FFFFEB84"/>
        <color rgb="FF63BE7B"/>
      </colorScale>
    </cfRule>
  </conditionalFormatting>
  <conditionalFormatting sqref="AB391:AB394">
    <cfRule type="colorScale" priority="151">
      <colorScale>
        <cfvo type="percent" val="45"/>
        <cfvo type="percent" val="85"/>
        <cfvo type="percent" val="100"/>
        <color rgb="FFF8696B"/>
        <color rgb="FFFFEB84"/>
        <color rgb="FF63BE7B"/>
      </colorScale>
    </cfRule>
    <cfRule type="colorScale" priority="152">
      <colorScale>
        <cfvo type="num" val="45"/>
        <cfvo type="num" val="85"/>
        <cfvo type="num" val="100"/>
        <color rgb="FFF8696B"/>
        <color rgb="FFFFEB84"/>
        <color rgb="FF63BE7B"/>
      </colorScale>
    </cfRule>
    <cfRule type="colorScale" priority="153">
      <colorScale>
        <cfvo type="num" val="0"/>
        <cfvo type="num" val="0"/>
        <cfvo type="num" val="85"/>
        <color rgb="FFF8696B"/>
        <color rgb="FFFFEB84"/>
        <color rgb="FF63BE7B"/>
      </colorScale>
    </cfRule>
  </conditionalFormatting>
  <conditionalFormatting sqref="AB549:AB552">
    <cfRule type="colorScale" priority="148">
      <colorScale>
        <cfvo type="percent" val="45"/>
        <cfvo type="percent" val="85"/>
        <cfvo type="percent" val="100"/>
        <color rgb="FFF8696B"/>
        <color rgb="FFFFEB84"/>
        <color rgb="FF63BE7B"/>
      </colorScale>
    </cfRule>
    <cfRule type="colorScale" priority="149">
      <colorScale>
        <cfvo type="num" val="45"/>
        <cfvo type="num" val="85"/>
        <cfvo type="num" val="100"/>
        <color rgb="FFF8696B"/>
        <color rgb="FFFFEB84"/>
        <color rgb="FF63BE7B"/>
      </colorScale>
    </cfRule>
    <cfRule type="colorScale" priority="150">
      <colorScale>
        <cfvo type="num" val="0"/>
        <cfvo type="num" val="0"/>
        <cfvo type="num" val="85"/>
        <color rgb="FFF8696B"/>
        <color rgb="FFFFEB84"/>
        <color rgb="FF63BE7B"/>
      </colorScale>
    </cfRule>
  </conditionalFormatting>
  <conditionalFormatting sqref="AB609:AB614">
    <cfRule type="colorScale" priority="145">
      <colorScale>
        <cfvo type="percent" val="45"/>
        <cfvo type="percent" val="85"/>
        <cfvo type="percent" val="100"/>
        <color rgb="FFF8696B"/>
        <color rgb="FFFFEB84"/>
        <color rgb="FF63BE7B"/>
      </colorScale>
    </cfRule>
    <cfRule type="colorScale" priority="146">
      <colorScale>
        <cfvo type="num" val="45"/>
        <cfvo type="num" val="85"/>
        <cfvo type="num" val="100"/>
        <color rgb="FFF8696B"/>
        <color rgb="FFFFEB84"/>
        <color rgb="FF63BE7B"/>
      </colorScale>
    </cfRule>
    <cfRule type="colorScale" priority="147">
      <colorScale>
        <cfvo type="num" val="0"/>
        <cfvo type="num" val="0"/>
        <cfvo type="num" val="85"/>
        <color rgb="FFF8696B"/>
        <color rgb="FFFFEB84"/>
        <color rgb="FF63BE7B"/>
      </colorScale>
    </cfRule>
  </conditionalFormatting>
  <conditionalFormatting sqref="AB659:AB662">
    <cfRule type="colorScale" priority="142">
      <colorScale>
        <cfvo type="percent" val="45"/>
        <cfvo type="percent" val="85"/>
        <cfvo type="percent" val="100"/>
        <color rgb="FFF8696B"/>
        <color rgb="FFFFEB84"/>
        <color rgb="FF63BE7B"/>
      </colorScale>
    </cfRule>
    <cfRule type="colorScale" priority="143">
      <colorScale>
        <cfvo type="num" val="45"/>
        <cfvo type="num" val="85"/>
        <cfvo type="num" val="100"/>
        <color rgb="FFF8696B"/>
        <color rgb="FFFFEB84"/>
        <color rgb="FF63BE7B"/>
      </colorScale>
    </cfRule>
    <cfRule type="colorScale" priority="144">
      <colorScale>
        <cfvo type="num" val="0"/>
        <cfvo type="num" val="0"/>
        <cfvo type="num" val="85"/>
        <color rgb="FFF8696B"/>
        <color rgb="FFFFEB84"/>
        <color rgb="FF63BE7B"/>
      </colorScale>
    </cfRule>
  </conditionalFormatting>
  <conditionalFormatting sqref="AB685:AB688">
    <cfRule type="colorScale" priority="139">
      <colorScale>
        <cfvo type="percent" val="45"/>
        <cfvo type="percent" val="85"/>
        <cfvo type="percent" val="100"/>
        <color rgb="FFF8696B"/>
        <color rgb="FFFFEB84"/>
        <color rgb="FF63BE7B"/>
      </colorScale>
    </cfRule>
    <cfRule type="colorScale" priority="140">
      <colorScale>
        <cfvo type="num" val="45"/>
        <cfvo type="num" val="85"/>
        <cfvo type="num" val="100"/>
        <color rgb="FFF8696B"/>
        <color rgb="FFFFEB84"/>
        <color rgb="FF63BE7B"/>
      </colorScale>
    </cfRule>
    <cfRule type="colorScale" priority="141">
      <colorScale>
        <cfvo type="num" val="0"/>
        <cfvo type="num" val="0"/>
        <cfvo type="num" val="85"/>
        <color rgb="FFF8696B"/>
        <color rgb="FFFFEB84"/>
        <color rgb="FF63BE7B"/>
      </colorScale>
    </cfRule>
  </conditionalFormatting>
  <conditionalFormatting sqref="AG119">
    <cfRule type="iconSet" priority="132">
      <iconSet iconSet="3Symbols">
        <cfvo type="percent" val="0"/>
        <cfvo type="percent" val="33"/>
        <cfvo type="percent" val="67"/>
      </iconSet>
    </cfRule>
  </conditionalFormatting>
  <conditionalFormatting sqref="AB119:AB126">
    <cfRule type="colorScale" priority="133">
      <colorScale>
        <cfvo type="percent" val="45"/>
        <cfvo type="percent" val="85"/>
        <cfvo type="percent" val="100"/>
        <color rgb="FFF8696B"/>
        <color rgb="FFFFEB84"/>
        <color rgb="FF63BE7B"/>
      </colorScale>
    </cfRule>
    <cfRule type="colorScale" priority="134">
      <colorScale>
        <cfvo type="num" val="45"/>
        <cfvo type="num" val="85"/>
        <cfvo type="num" val="100"/>
        <color rgb="FFF8696B"/>
        <color rgb="FFFFEB84"/>
        <color rgb="FF63BE7B"/>
      </colorScale>
    </cfRule>
    <cfRule type="colorScale" priority="135">
      <colorScale>
        <cfvo type="num" val="0"/>
        <cfvo type="num" val="0"/>
        <cfvo type="num" val="85"/>
        <color rgb="FFF8696B"/>
        <color rgb="FFFFEB84"/>
        <color rgb="FF63BE7B"/>
      </colorScale>
    </cfRule>
  </conditionalFormatting>
  <conditionalFormatting sqref="AQ119">
    <cfRule type="colorScale" priority="136">
      <colorScale>
        <cfvo type="percent" val="45"/>
        <cfvo type="percent" val="85"/>
        <cfvo type="percent" val="100"/>
        <color rgb="FFF8696B"/>
        <color rgb="FFFFEB84"/>
        <color rgb="FF63BE7B"/>
      </colorScale>
    </cfRule>
    <cfRule type="colorScale" priority="137">
      <colorScale>
        <cfvo type="num" val="45"/>
        <cfvo type="num" val="85"/>
        <cfvo type="num" val="100"/>
        <color rgb="FFF8696B"/>
        <color rgb="FFFFEB84"/>
        <color rgb="FF63BE7B"/>
      </colorScale>
    </cfRule>
    <cfRule type="colorScale" priority="138">
      <colorScale>
        <cfvo type="num" val="0"/>
        <cfvo type="num" val="0"/>
        <cfvo type="num" val="85"/>
        <color rgb="FFF8696B"/>
        <color rgb="FFFFEB84"/>
        <color rgb="FF63BE7B"/>
      </colorScale>
    </cfRule>
  </conditionalFormatting>
  <conditionalFormatting sqref="S918:V918">
    <cfRule type="iconSet" priority="131">
      <iconSet iconSet="3Symbols">
        <cfvo type="percent" val="0"/>
        <cfvo type="percent" val="33"/>
        <cfvo type="percent" val="67"/>
      </iconSet>
    </cfRule>
  </conditionalFormatting>
  <conditionalFormatting sqref="AG91:AH91">
    <cfRule type="iconSet" priority="127">
      <iconSet iconSet="3Symbols">
        <cfvo type="percent" val="0"/>
        <cfvo type="percent" val="33"/>
        <cfvo type="percent" val="67"/>
      </iconSet>
    </cfRule>
  </conditionalFormatting>
  <conditionalFormatting sqref="AQ91">
    <cfRule type="colorScale" priority="124">
      <colorScale>
        <cfvo type="percent" val="45"/>
        <cfvo type="percent" val="85"/>
        <cfvo type="percent" val="100"/>
        <color rgb="FFF8696B"/>
        <color rgb="FFFFEB84"/>
        <color rgb="FF63BE7B"/>
      </colorScale>
    </cfRule>
    <cfRule type="colorScale" priority="125">
      <colorScale>
        <cfvo type="num" val="45"/>
        <cfvo type="num" val="85"/>
        <cfvo type="num" val="100"/>
        <color rgb="FFF8696B"/>
        <color rgb="FFFFEB84"/>
        <color rgb="FF63BE7B"/>
      </colorScale>
    </cfRule>
    <cfRule type="colorScale" priority="126">
      <colorScale>
        <cfvo type="num" val="0"/>
        <cfvo type="num" val="0"/>
        <cfvo type="num" val="85"/>
        <color rgb="FFF8696B"/>
        <color rgb="FFFFEB84"/>
        <color rgb="FF63BE7B"/>
      </colorScale>
    </cfRule>
  </conditionalFormatting>
  <conditionalFormatting sqref="AB91:AB92 AB95:AB96">
    <cfRule type="colorScale" priority="128">
      <colorScale>
        <cfvo type="percent" val="45"/>
        <cfvo type="percent" val="85"/>
        <cfvo type="percent" val="100"/>
        <color rgb="FFF8696B"/>
        <color rgb="FFFFEB84"/>
        <color rgb="FF63BE7B"/>
      </colorScale>
    </cfRule>
    <cfRule type="colorScale" priority="129">
      <colorScale>
        <cfvo type="num" val="45"/>
        <cfvo type="num" val="85"/>
        <cfvo type="num" val="100"/>
        <color rgb="FFF8696B"/>
        <color rgb="FFFFEB84"/>
        <color rgb="FF63BE7B"/>
      </colorScale>
    </cfRule>
    <cfRule type="colorScale" priority="130">
      <colorScale>
        <cfvo type="num" val="0"/>
        <cfvo type="num" val="0"/>
        <cfvo type="num" val="85"/>
        <color rgb="FFF8696B"/>
        <color rgb="FFFFEB84"/>
        <color rgb="FF63BE7B"/>
      </colorScale>
    </cfRule>
  </conditionalFormatting>
  <conditionalFormatting sqref="AB93:AB94">
    <cfRule type="colorScale" priority="121">
      <colorScale>
        <cfvo type="percent" val="45"/>
        <cfvo type="percent" val="85"/>
        <cfvo type="percent" val="100"/>
        <color rgb="FFF8696B"/>
        <color rgb="FFFFEB84"/>
        <color rgb="FF63BE7B"/>
      </colorScale>
    </cfRule>
    <cfRule type="colorScale" priority="122">
      <colorScale>
        <cfvo type="num" val="45"/>
        <cfvo type="num" val="85"/>
        <cfvo type="num" val="100"/>
        <color rgb="FFF8696B"/>
        <color rgb="FFFFEB84"/>
        <color rgb="FF63BE7B"/>
      </colorScale>
    </cfRule>
    <cfRule type="colorScale" priority="123">
      <colorScale>
        <cfvo type="num" val="0"/>
        <cfvo type="num" val="0"/>
        <cfvo type="num" val="85"/>
        <color rgb="FFF8696B"/>
        <color rgb="FFFFEB84"/>
        <color rgb="FF63BE7B"/>
      </colorScale>
    </cfRule>
  </conditionalFormatting>
  <conditionalFormatting sqref="AG137:AH137">
    <cfRule type="iconSet" priority="117">
      <iconSet iconSet="3Symbols">
        <cfvo type="percent" val="0"/>
        <cfvo type="percent" val="33"/>
        <cfvo type="percent" val="67"/>
      </iconSet>
    </cfRule>
  </conditionalFormatting>
  <conditionalFormatting sqref="AQ137">
    <cfRule type="colorScale" priority="114">
      <colorScale>
        <cfvo type="percent" val="45"/>
        <cfvo type="percent" val="85"/>
        <cfvo type="percent" val="100"/>
        <color rgb="FFF8696B"/>
        <color rgb="FFFFEB84"/>
        <color rgb="FF63BE7B"/>
      </colorScale>
    </cfRule>
    <cfRule type="colorScale" priority="115">
      <colorScale>
        <cfvo type="num" val="45"/>
        <cfvo type="num" val="85"/>
        <cfvo type="num" val="100"/>
        <color rgb="FFF8696B"/>
        <color rgb="FFFFEB84"/>
        <color rgb="FF63BE7B"/>
      </colorScale>
    </cfRule>
    <cfRule type="colorScale" priority="116">
      <colorScale>
        <cfvo type="num" val="0"/>
        <cfvo type="num" val="0"/>
        <cfvo type="num" val="85"/>
        <color rgb="FFF8696B"/>
        <color rgb="FFFFEB84"/>
        <color rgb="FF63BE7B"/>
      </colorScale>
    </cfRule>
  </conditionalFormatting>
  <conditionalFormatting sqref="AB137:AB138 AB141:AB142">
    <cfRule type="colorScale" priority="118">
      <colorScale>
        <cfvo type="percent" val="45"/>
        <cfvo type="percent" val="85"/>
        <cfvo type="percent" val="100"/>
        <color rgb="FFF8696B"/>
        <color rgb="FFFFEB84"/>
        <color rgb="FF63BE7B"/>
      </colorScale>
    </cfRule>
    <cfRule type="colorScale" priority="119">
      <colorScale>
        <cfvo type="num" val="45"/>
        <cfvo type="num" val="85"/>
        <cfvo type="num" val="100"/>
        <color rgb="FFF8696B"/>
        <color rgb="FFFFEB84"/>
        <color rgb="FF63BE7B"/>
      </colorScale>
    </cfRule>
    <cfRule type="colorScale" priority="120">
      <colorScale>
        <cfvo type="num" val="0"/>
        <cfvo type="num" val="0"/>
        <cfvo type="num" val="85"/>
        <color rgb="FFF8696B"/>
        <color rgb="FFFFEB84"/>
        <color rgb="FF63BE7B"/>
      </colorScale>
    </cfRule>
  </conditionalFormatting>
  <conditionalFormatting sqref="AB139:AB140">
    <cfRule type="colorScale" priority="111">
      <colorScale>
        <cfvo type="percent" val="45"/>
        <cfvo type="percent" val="85"/>
        <cfvo type="percent" val="100"/>
        <color rgb="FFF8696B"/>
        <color rgb="FFFFEB84"/>
        <color rgb="FF63BE7B"/>
      </colorScale>
    </cfRule>
    <cfRule type="colorScale" priority="112">
      <colorScale>
        <cfvo type="num" val="45"/>
        <cfvo type="num" val="85"/>
        <cfvo type="num" val="100"/>
        <color rgb="FFF8696B"/>
        <color rgb="FFFFEB84"/>
        <color rgb="FF63BE7B"/>
      </colorScale>
    </cfRule>
    <cfRule type="colorScale" priority="113">
      <colorScale>
        <cfvo type="num" val="0"/>
        <cfvo type="num" val="0"/>
        <cfvo type="num" val="85"/>
        <color rgb="FFF8696B"/>
        <color rgb="FFFFEB84"/>
        <color rgb="FF63BE7B"/>
      </colorScale>
    </cfRule>
  </conditionalFormatting>
  <conditionalFormatting sqref="AG205:AH205">
    <cfRule type="iconSet" priority="107">
      <iconSet iconSet="3Symbols">
        <cfvo type="percent" val="0"/>
        <cfvo type="percent" val="33"/>
        <cfvo type="percent" val="67"/>
      </iconSet>
    </cfRule>
  </conditionalFormatting>
  <conditionalFormatting sqref="AQ205">
    <cfRule type="colorScale" priority="104">
      <colorScale>
        <cfvo type="percent" val="45"/>
        <cfvo type="percent" val="85"/>
        <cfvo type="percent" val="100"/>
        <color rgb="FFF8696B"/>
        <color rgb="FFFFEB84"/>
        <color rgb="FF63BE7B"/>
      </colorScale>
    </cfRule>
    <cfRule type="colorScale" priority="105">
      <colorScale>
        <cfvo type="num" val="45"/>
        <cfvo type="num" val="85"/>
        <cfvo type="num" val="100"/>
        <color rgb="FFF8696B"/>
        <color rgb="FFFFEB84"/>
        <color rgb="FF63BE7B"/>
      </colorScale>
    </cfRule>
    <cfRule type="colorScale" priority="106">
      <colorScale>
        <cfvo type="num" val="0"/>
        <cfvo type="num" val="0"/>
        <cfvo type="num" val="85"/>
        <color rgb="FFF8696B"/>
        <color rgb="FFFFEB84"/>
        <color rgb="FF63BE7B"/>
      </colorScale>
    </cfRule>
  </conditionalFormatting>
  <conditionalFormatting sqref="AB205:AB206 AB209:AB210">
    <cfRule type="colorScale" priority="108">
      <colorScale>
        <cfvo type="percent" val="45"/>
        <cfvo type="percent" val="85"/>
        <cfvo type="percent" val="100"/>
        <color rgb="FFF8696B"/>
        <color rgb="FFFFEB84"/>
        <color rgb="FF63BE7B"/>
      </colorScale>
    </cfRule>
    <cfRule type="colorScale" priority="109">
      <colorScale>
        <cfvo type="num" val="45"/>
        <cfvo type="num" val="85"/>
        <cfvo type="num" val="100"/>
        <color rgb="FFF8696B"/>
        <color rgb="FFFFEB84"/>
        <color rgb="FF63BE7B"/>
      </colorScale>
    </cfRule>
    <cfRule type="colorScale" priority="110">
      <colorScale>
        <cfvo type="num" val="0"/>
        <cfvo type="num" val="0"/>
        <cfvo type="num" val="85"/>
        <color rgb="FFF8696B"/>
        <color rgb="FFFFEB84"/>
        <color rgb="FF63BE7B"/>
      </colorScale>
    </cfRule>
  </conditionalFormatting>
  <conditionalFormatting sqref="AB207:AB208">
    <cfRule type="colorScale" priority="101">
      <colorScale>
        <cfvo type="percent" val="45"/>
        <cfvo type="percent" val="85"/>
        <cfvo type="percent" val="100"/>
        <color rgb="FFF8696B"/>
        <color rgb="FFFFEB84"/>
        <color rgb="FF63BE7B"/>
      </colorScale>
    </cfRule>
    <cfRule type="colorScale" priority="102">
      <colorScale>
        <cfvo type="num" val="45"/>
        <cfvo type="num" val="85"/>
        <cfvo type="num" val="100"/>
        <color rgb="FFF8696B"/>
        <color rgb="FFFFEB84"/>
        <color rgb="FF63BE7B"/>
      </colorScale>
    </cfRule>
    <cfRule type="colorScale" priority="103">
      <colorScale>
        <cfvo type="num" val="0"/>
        <cfvo type="num" val="0"/>
        <cfvo type="num" val="85"/>
        <color rgb="FFF8696B"/>
        <color rgb="FFFFEB84"/>
        <color rgb="FF63BE7B"/>
      </colorScale>
    </cfRule>
  </conditionalFormatting>
  <conditionalFormatting sqref="AG401:AH401">
    <cfRule type="iconSet" priority="97">
      <iconSet iconSet="3Symbols">
        <cfvo type="percent" val="0"/>
        <cfvo type="percent" val="33"/>
        <cfvo type="percent" val="67"/>
      </iconSet>
    </cfRule>
  </conditionalFormatting>
  <conditionalFormatting sqref="AQ401">
    <cfRule type="colorScale" priority="94">
      <colorScale>
        <cfvo type="percent" val="45"/>
        <cfvo type="percent" val="85"/>
        <cfvo type="percent" val="100"/>
        <color rgb="FFF8696B"/>
        <color rgb="FFFFEB84"/>
        <color rgb="FF63BE7B"/>
      </colorScale>
    </cfRule>
    <cfRule type="colorScale" priority="95">
      <colorScale>
        <cfvo type="num" val="45"/>
        <cfvo type="num" val="85"/>
        <cfvo type="num" val="100"/>
        <color rgb="FFF8696B"/>
        <color rgb="FFFFEB84"/>
        <color rgb="FF63BE7B"/>
      </colorScale>
    </cfRule>
    <cfRule type="colorScale" priority="96">
      <colorScale>
        <cfvo type="num" val="0"/>
        <cfvo type="num" val="0"/>
        <cfvo type="num" val="85"/>
        <color rgb="FFF8696B"/>
        <color rgb="FFFFEB84"/>
        <color rgb="FF63BE7B"/>
      </colorScale>
    </cfRule>
  </conditionalFormatting>
  <conditionalFormatting sqref="AB401:AB402 AB405:AB406">
    <cfRule type="colorScale" priority="98">
      <colorScale>
        <cfvo type="percent" val="45"/>
        <cfvo type="percent" val="85"/>
        <cfvo type="percent" val="100"/>
        <color rgb="FFF8696B"/>
        <color rgb="FFFFEB84"/>
        <color rgb="FF63BE7B"/>
      </colorScale>
    </cfRule>
    <cfRule type="colorScale" priority="99">
      <colorScale>
        <cfvo type="num" val="45"/>
        <cfvo type="num" val="85"/>
        <cfvo type="num" val="100"/>
        <color rgb="FFF8696B"/>
        <color rgb="FFFFEB84"/>
        <color rgb="FF63BE7B"/>
      </colorScale>
    </cfRule>
    <cfRule type="colorScale" priority="100">
      <colorScale>
        <cfvo type="num" val="0"/>
        <cfvo type="num" val="0"/>
        <cfvo type="num" val="85"/>
        <color rgb="FFF8696B"/>
        <color rgb="FFFFEB84"/>
        <color rgb="FF63BE7B"/>
      </colorScale>
    </cfRule>
  </conditionalFormatting>
  <conditionalFormatting sqref="AB403:AB404">
    <cfRule type="colorScale" priority="91">
      <colorScale>
        <cfvo type="percent" val="45"/>
        <cfvo type="percent" val="85"/>
        <cfvo type="percent" val="100"/>
        <color rgb="FFF8696B"/>
        <color rgb="FFFFEB84"/>
        <color rgb="FF63BE7B"/>
      </colorScale>
    </cfRule>
    <cfRule type="colorScale" priority="92">
      <colorScale>
        <cfvo type="num" val="45"/>
        <cfvo type="num" val="85"/>
        <cfvo type="num" val="100"/>
        <color rgb="FFF8696B"/>
        <color rgb="FFFFEB84"/>
        <color rgb="FF63BE7B"/>
      </colorScale>
    </cfRule>
    <cfRule type="colorScale" priority="93">
      <colorScale>
        <cfvo type="num" val="0"/>
        <cfvo type="num" val="0"/>
        <cfvo type="num" val="85"/>
        <color rgb="FFF8696B"/>
        <color rgb="FFFFEB84"/>
        <color rgb="FF63BE7B"/>
      </colorScale>
    </cfRule>
  </conditionalFormatting>
  <conditionalFormatting sqref="AG467:AH467">
    <cfRule type="iconSet" priority="87">
      <iconSet iconSet="3Symbols">
        <cfvo type="percent" val="0"/>
        <cfvo type="percent" val="33"/>
        <cfvo type="percent" val="67"/>
      </iconSet>
    </cfRule>
  </conditionalFormatting>
  <conditionalFormatting sqref="AQ467">
    <cfRule type="colorScale" priority="84">
      <colorScale>
        <cfvo type="percent" val="45"/>
        <cfvo type="percent" val="85"/>
        <cfvo type="percent" val="100"/>
        <color rgb="FFF8696B"/>
        <color rgb="FFFFEB84"/>
        <color rgb="FF63BE7B"/>
      </colorScale>
    </cfRule>
    <cfRule type="colorScale" priority="85">
      <colorScale>
        <cfvo type="num" val="45"/>
        <cfvo type="num" val="85"/>
        <cfvo type="num" val="100"/>
        <color rgb="FFF8696B"/>
        <color rgb="FFFFEB84"/>
        <color rgb="FF63BE7B"/>
      </colorScale>
    </cfRule>
    <cfRule type="colorScale" priority="86">
      <colorScale>
        <cfvo type="num" val="0"/>
        <cfvo type="num" val="0"/>
        <cfvo type="num" val="85"/>
        <color rgb="FFF8696B"/>
        <color rgb="FFFFEB84"/>
        <color rgb="FF63BE7B"/>
      </colorScale>
    </cfRule>
  </conditionalFormatting>
  <conditionalFormatting sqref="AB467:AB468 AB471:AB472">
    <cfRule type="colorScale" priority="88">
      <colorScale>
        <cfvo type="percent" val="45"/>
        <cfvo type="percent" val="85"/>
        <cfvo type="percent" val="100"/>
        <color rgb="FFF8696B"/>
        <color rgb="FFFFEB84"/>
        <color rgb="FF63BE7B"/>
      </colorScale>
    </cfRule>
    <cfRule type="colorScale" priority="89">
      <colorScale>
        <cfvo type="num" val="45"/>
        <cfvo type="num" val="85"/>
        <cfvo type="num" val="100"/>
        <color rgb="FFF8696B"/>
        <color rgb="FFFFEB84"/>
        <color rgb="FF63BE7B"/>
      </colorScale>
    </cfRule>
    <cfRule type="colorScale" priority="90">
      <colorScale>
        <cfvo type="num" val="0"/>
        <cfvo type="num" val="0"/>
        <cfvo type="num" val="85"/>
        <color rgb="FFF8696B"/>
        <color rgb="FFFFEB84"/>
        <color rgb="FF63BE7B"/>
      </colorScale>
    </cfRule>
  </conditionalFormatting>
  <conditionalFormatting sqref="AB469:AB470">
    <cfRule type="colorScale" priority="81">
      <colorScale>
        <cfvo type="percent" val="45"/>
        <cfvo type="percent" val="85"/>
        <cfvo type="percent" val="100"/>
        <color rgb="FFF8696B"/>
        <color rgb="FFFFEB84"/>
        <color rgb="FF63BE7B"/>
      </colorScale>
    </cfRule>
    <cfRule type="colorScale" priority="82">
      <colorScale>
        <cfvo type="num" val="45"/>
        <cfvo type="num" val="85"/>
        <cfvo type="num" val="100"/>
        <color rgb="FFF8696B"/>
        <color rgb="FFFFEB84"/>
        <color rgb="FF63BE7B"/>
      </colorScale>
    </cfRule>
    <cfRule type="colorScale" priority="83">
      <colorScale>
        <cfvo type="num" val="0"/>
        <cfvo type="num" val="0"/>
        <cfvo type="num" val="85"/>
        <color rgb="FFF8696B"/>
        <color rgb="FFFFEB84"/>
        <color rgb="FF63BE7B"/>
      </colorScale>
    </cfRule>
  </conditionalFormatting>
  <conditionalFormatting sqref="AG539:AH539">
    <cfRule type="iconSet" priority="77">
      <iconSet iconSet="3Symbols">
        <cfvo type="percent" val="0"/>
        <cfvo type="percent" val="33"/>
        <cfvo type="percent" val="67"/>
      </iconSet>
    </cfRule>
  </conditionalFormatting>
  <conditionalFormatting sqref="AQ539">
    <cfRule type="colorScale" priority="74">
      <colorScale>
        <cfvo type="percent" val="45"/>
        <cfvo type="percent" val="85"/>
        <cfvo type="percent" val="100"/>
        <color rgb="FFF8696B"/>
        <color rgb="FFFFEB84"/>
        <color rgb="FF63BE7B"/>
      </colorScale>
    </cfRule>
    <cfRule type="colorScale" priority="75">
      <colorScale>
        <cfvo type="num" val="45"/>
        <cfvo type="num" val="85"/>
        <cfvo type="num" val="100"/>
        <color rgb="FFF8696B"/>
        <color rgb="FFFFEB84"/>
        <color rgb="FF63BE7B"/>
      </colorScale>
    </cfRule>
    <cfRule type="colorScale" priority="76">
      <colorScale>
        <cfvo type="num" val="0"/>
        <cfvo type="num" val="0"/>
        <cfvo type="num" val="85"/>
        <color rgb="FFF8696B"/>
        <color rgb="FFFFEB84"/>
        <color rgb="FF63BE7B"/>
      </colorScale>
    </cfRule>
  </conditionalFormatting>
  <conditionalFormatting sqref="AB539:AB540 AB543:AB544">
    <cfRule type="colorScale" priority="78">
      <colorScale>
        <cfvo type="percent" val="45"/>
        <cfvo type="percent" val="85"/>
        <cfvo type="percent" val="100"/>
        <color rgb="FFF8696B"/>
        <color rgb="FFFFEB84"/>
        <color rgb="FF63BE7B"/>
      </colorScale>
    </cfRule>
    <cfRule type="colorScale" priority="79">
      <colorScale>
        <cfvo type="num" val="45"/>
        <cfvo type="num" val="85"/>
        <cfvo type="num" val="100"/>
        <color rgb="FFF8696B"/>
        <color rgb="FFFFEB84"/>
        <color rgb="FF63BE7B"/>
      </colorScale>
    </cfRule>
    <cfRule type="colorScale" priority="80">
      <colorScale>
        <cfvo type="num" val="0"/>
        <cfvo type="num" val="0"/>
        <cfvo type="num" val="85"/>
        <color rgb="FFF8696B"/>
        <color rgb="FFFFEB84"/>
        <color rgb="FF63BE7B"/>
      </colorScale>
    </cfRule>
  </conditionalFormatting>
  <conditionalFormatting sqref="AB541:AB542">
    <cfRule type="colorScale" priority="71">
      <colorScale>
        <cfvo type="percent" val="45"/>
        <cfvo type="percent" val="85"/>
        <cfvo type="percent" val="100"/>
        <color rgb="FFF8696B"/>
        <color rgb="FFFFEB84"/>
        <color rgb="FF63BE7B"/>
      </colorScale>
    </cfRule>
    <cfRule type="colorScale" priority="72">
      <colorScale>
        <cfvo type="num" val="45"/>
        <cfvo type="num" val="85"/>
        <cfvo type="num" val="100"/>
        <color rgb="FFF8696B"/>
        <color rgb="FFFFEB84"/>
        <color rgb="FF63BE7B"/>
      </colorScale>
    </cfRule>
    <cfRule type="colorScale" priority="73">
      <colorScale>
        <cfvo type="num" val="0"/>
        <cfvo type="num" val="0"/>
        <cfvo type="num" val="85"/>
        <color rgb="FFF8696B"/>
        <color rgb="FFFFEB84"/>
        <color rgb="FF63BE7B"/>
      </colorScale>
    </cfRule>
  </conditionalFormatting>
  <conditionalFormatting sqref="AG905:AH905">
    <cfRule type="iconSet" priority="67">
      <iconSet iconSet="3Symbols">
        <cfvo type="percent" val="0"/>
        <cfvo type="percent" val="33"/>
        <cfvo type="percent" val="67"/>
      </iconSet>
    </cfRule>
  </conditionalFormatting>
  <conditionalFormatting sqref="AQ905">
    <cfRule type="colorScale" priority="64">
      <colorScale>
        <cfvo type="percent" val="45"/>
        <cfvo type="percent" val="85"/>
        <cfvo type="percent" val="100"/>
        <color rgb="FFF8696B"/>
        <color rgb="FFFFEB84"/>
        <color rgb="FF63BE7B"/>
      </colorScale>
    </cfRule>
    <cfRule type="colorScale" priority="65">
      <colorScale>
        <cfvo type="num" val="45"/>
        <cfvo type="num" val="85"/>
        <cfvo type="num" val="100"/>
        <color rgb="FFF8696B"/>
        <color rgb="FFFFEB84"/>
        <color rgb="FF63BE7B"/>
      </colorScale>
    </cfRule>
    <cfRule type="colorScale" priority="66">
      <colorScale>
        <cfvo type="num" val="0"/>
        <cfvo type="num" val="0"/>
        <cfvo type="num" val="85"/>
        <color rgb="FFF8696B"/>
        <color rgb="FFFFEB84"/>
        <color rgb="FF63BE7B"/>
      </colorScale>
    </cfRule>
  </conditionalFormatting>
  <conditionalFormatting sqref="AB905:AB906 AB909:AB910">
    <cfRule type="colorScale" priority="68">
      <colorScale>
        <cfvo type="percent" val="45"/>
        <cfvo type="percent" val="85"/>
        <cfvo type="percent" val="100"/>
        <color rgb="FFF8696B"/>
        <color rgb="FFFFEB84"/>
        <color rgb="FF63BE7B"/>
      </colorScale>
    </cfRule>
    <cfRule type="colorScale" priority="69">
      <colorScale>
        <cfvo type="num" val="45"/>
        <cfvo type="num" val="85"/>
        <cfvo type="num" val="100"/>
        <color rgb="FFF8696B"/>
        <color rgb="FFFFEB84"/>
        <color rgb="FF63BE7B"/>
      </colorScale>
    </cfRule>
    <cfRule type="colorScale" priority="70">
      <colorScale>
        <cfvo type="num" val="0"/>
        <cfvo type="num" val="0"/>
        <cfvo type="num" val="85"/>
        <color rgb="FFF8696B"/>
        <color rgb="FFFFEB84"/>
        <color rgb="FF63BE7B"/>
      </colorScale>
    </cfRule>
  </conditionalFormatting>
  <conditionalFormatting sqref="AB907:AB908">
    <cfRule type="colorScale" priority="61">
      <colorScale>
        <cfvo type="percent" val="45"/>
        <cfvo type="percent" val="85"/>
        <cfvo type="percent" val="100"/>
        <color rgb="FFF8696B"/>
        <color rgb="FFFFEB84"/>
        <color rgb="FF63BE7B"/>
      </colorScale>
    </cfRule>
    <cfRule type="colorScale" priority="62">
      <colorScale>
        <cfvo type="num" val="45"/>
        <cfvo type="num" val="85"/>
        <cfvo type="num" val="100"/>
        <color rgb="FFF8696B"/>
        <color rgb="FFFFEB84"/>
        <color rgb="FF63BE7B"/>
      </colorScale>
    </cfRule>
    <cfRule type="colorScale" priority="63">
      <colorScale>
        <cfvo type="num" val="0"/>
        <cfvo type="num" val="0"/>
        <cfvo type="num" val="85"/>
        <color rgb="FFF8696B"/>
        <color rgb="FFFFEB84"/>
        <color rgb="FF63BE7B"/>
      </colorScale>
    </cfRule>
  </conditionalFormatting>
  <conditionalFormatting sqref="AG857:AH857">
    <cfRule type="iconSet" priority="60">
      <iconSet iconSet="3Symbols">
        <cfvo type="percent" val="0"/>
        <cfvo type="percent" val="33"/>
        <cfvo type="percent" val="67"/>
      </iconSet>
    </cfRule>
  </conditionalFormatting>
  <conditionalFormatting sqref="AQ857">
    <cfRule type="colorScale" priority="57">
      <colorScale>
        <cfvo type="percent" val="45"/>
        <cfvo type="percent" val="85"/>
        <cfvo type="percent" val="100"/>
        <color rgb="FFF8696B"/>
        <color rgb="FFFFEB84"/>
        <color rgb="FF63BE7B"/>
      </colorScale>
    </cfRule>
    <cfRule type="colorScale" priority="58">
      <colorScale>
        <cfvo type="num" val="45"/>
        <cfvo type="num" val="85"/>
        <cfvo type="num" val="100"/>
        <color rgb="FFF8696B"/>
        <color rgb="FFFFEB84"/>
        <color rgb="FF63BE7B"/>
      </colorScale>
    </cfRule>
    <cfRule type="colorScale" priority="59">
      <colorScale>
        <cfvo type="num" val="0"/>
        <cfvo type="num" val="0"/>
        <cfvo type="num" val="85"/>
        <color rgb="FFF8696B"/>
        <color rgb="FFFFEB84"/>
        <color rgb="FF63BE7B"/>
      </colorScale>
    </cfRule>
  </conditionalFormatting>
  <conditionalFormatting sqref="AB857:AB860">
    <cfRule type="colorScale" priority="567">
      <colorScale>
        <cfvo type="percent" val="45"/>
        <cfvo type="percent" val="85"/>
        <cfvo type="percent" val="100"/>
        <color rgb="FFF8696B"/>
        <color rgb="FFFFEB84"/>
        <color rgb="FF63BE7B"/>
      </colorScale>
    </cfRule>
    <cfRule type="colorScale" priority="568">
      <colorScale>
        <cfvo type="num" val="45"/>
        <cfvo type="num" val="85"/>
        <cfvo type="num" val="100"/>
        <color rgb="FFF8696B"/>
        <color rgb="FFFFEB84"/>
        <color rgb="FF63BE7B"/>
      </colorScale>
    </cfRule>
    <cfRule type="colorScale" priority="569">
      <colorScale>
        <cfvo type="num" val="0"/>
        <cfvo type="num" val="0"/>
        <cfvo type="num" val="85"/>
        <color rgb="FFF8696B"/>
        <color rgb="FFFFEB84"/>
        <color rgb="FF63BE7B"/>
      </colorScale>
    </cfRule>
  </conditionalFormatting>
  <conditionalFormatting sqref="AG877:AH877">
    <cfRule type="iconSet" priority="53">
      <iconSet iconSet="3Symbols">
        <cfvo type="percent" val="0"/>
        <cfvo type="percent" val="33"/>
        <cfvo type="percent" val="67"/>
      </iconSet>
    </cfRule>
  </conditionalFormatting>
  <conditionalFormatting sqref="AQ877">
    <cfRule type="colorScale" priority="50">
      <colorScale>
        <cfvo type="percent" val="45"/>
        <cfvo type="percent" val="85"/>
        <cfvo type="percent" val="100"/>
        <color rgb="FFF8696B"/>
        <color rgb="FFFFEB84"/>
        <color rgb="FF63BE7B"/>
      </colorScale>
    </cfRule>
    <cfRule type="colorScale" priority="51">
      <colorScale>
        <cfvo type="num" val="45"/>
        <cfvo type="num" val="85"/>
        <cfvo type="num" val="100"/>
        <color rgb="FFF8696B"/>
        <color rgb="FFFFEB84"/>
        <color rgb="FF63BE7B"/>
      </colorScale>
    </cfRule>
    <cfRule type="colorScale" priority="52">
      <colorScale>
        <cfvo type="num" val="0"/>
        <cfvo type="num" val="0"/>
        <cfvo type="num" val="85"/>
        <color rgb="FFF8696B"/>
        <color rgb="FFFFEB84"/>
        <color rgb="FF63BE7B"/>
      </colorScale>
    </cfRule>
  </conditionalFormatting>
  <conditionalFormatting sqref="AB877:AB880">
    <cfRule type="colorScale" priority="54">
      <colorScale>
        <cfvo type="percent" val="45"/>
        <cfvo type="percent" val="85"/>
        <cfvo type="percent" val="100"/>
        <color rgb="FFF8696B"/>
        <color rgb="FFFFEB84"/>
        <color rgb="FF63BE7B"/>
      </colorScale>
    </cfRule>
    <cfRule type="colorScale" priority="55">
      <colorScale>
        <cfvo type="num" val="45"/>
        <cfvo type="num" val="85"/>
        <cfvo type="num" val="100"/>
        <color rgb="FFF8696B"/>
        <color rgb="FFFFEB84"/>
        <color rgb="FF63BE7B"/>
      </colorScale>
    </cfRule>
    <cfRule type="colorScale" priority="56">
      <colorScale>
        <cfvo type="num" val="0"/>
        <cfvo type="num" val="0"/>
        <cfvo type="num" val="85"/>
        <color rgb="FFF8696B"/>
        <color rgb="FFFFEB84"/>
        <color rgb="FF63BE7B"/>
      </colorScale>
    </cfRule>
  </conditionalFormatting>
  <conditionalFormatting sqref="AG775">
    <cfRule type="iconSet" priority="43">
      <iconSet iconSet="3Symbols">
        <cfvo type="percent" val="0"/>
        <cfvo type="percent" val="33"/>
        <cfvo type="percent" val="67"/>
      </iconSet>
    </cfRule>
  </conditionalFormatting>
  <conditionalFormatting sqref="AQ775">
    <cfRule type="colorScale" priority="44">
      <colorScale>
        <cfvo type="percent" val="45"/>
        <cfvo type="percent" val="85"/>
        <cfvo type="percent" val="100"/>
        <color rgb="FFF8696B"/>
        <color rgb="FFFFEB84"/>
        <color rgb="FF63BE7B"/>
      </colorScale>
    </cfRule>
    <cfRule type="colorScale" priority="45">
      <colorScale>
        <cfvo type="num" val="45"/>
        <cfvo type="num" val="85"/>
        <cfvo type="num" val="100"/>
        <color rgb="FFF8696B"/>
        <color rgb="FFFFEB84"/>
        <color rgb="FF63BE7B"/>
      </colorScale>
    </cfRule>
    <cfRule type="colorScale" priority="46">
      <colorScale>
        <cfvo type="num" val="0"/>
        <cfvo type="num" val="0"/>
        <cfvo type="num" val="85"/>
        <color rgb="FFF8696B"/>
        <color rgb="FFFFEB84"/>
        <color rgb="FF63BE7B"/>
      </colorScale>
    </cfRule>
  </conditionalFormatting>
  <conditionalFormatting sqref="AB775:AB782">
    <cfRule type="colorScale" priority="47">
      <colorScale>
        <cfvo type="percent" val="45"/>
        <cfvo type="percent" val="85"/>
        <cfvo type="percent" val="100"/>
        <color rgb="FFF8696B"/>
        <color rgb="FFFFEB84"/>
        <color rgb="FF63BE7B"/>
      </colorScale>
    </cfRule>
    <cfRule type="colorScale" priority="48">
      <colorScale>
        <cfvo type="num" val="45"/>
        <cfvo type="num" val="85"/>
        <cfvo type="num" val="100"/>
        <color rgb="FFF8696B"/>
        <color rgb="FFFFEB84"/>
        <color rgb="FF63BE7B"/>
      </colorScale>
    </cfRule>
    <cfRule type="colorScale" priority="49">
      <colorScale>
        <cfvo type="num" val="0"/>
        <cfvo type="num" val="0"/>
        <cfvo type="num" val="85"/>
        <color rgb="FFF8696B"/>
        <color rgb="FFFFEB84"/>
        <color rgb="FF63BE7B"/>
      </colorScale>
    </cfRule>
  </conditionalFormatting>
  <conditionalFormatting sqref="AB597">
    <cfRule type="colorScale" priority="40">
      <colorScale>
        <cfvo type="percent" val="45"/>
        <cfvo type="percent" val="85"/>
        <cfvo type="percent" val="100"/>
        <color rgb="FFF8696B"/>
        <color rgb="FFFFEB84"/>
        <color rgb="FF63BE7B"/>
      </colorScale>
    </cfRule>
    <cfRule type="colorScale" priority="41">
      <colorScale>
        <cfvo type="num" val="45"/>
        <cfvo type="num" val="85"/>
        <cfvo type="num" val="100"/>
        <color rgb="FFF8696B"/>
        <color rgb="FFFFEB84"/>
        <color rgb="FF63BE7B"/>
      </colorScale>
    </cfRule>
    <cfRule type="colorScale" priority="42">
      <colorScale>
        <cfvo type="num" val="0"/>
        <cfvo type="num" val="0"/>
        <cfvo type="num" val="85"/>
        <color rgb="FFF8696B"/>
        <color rgb="FFFFEB84"/>
        <color rgb="FF63BE7B"/>
      </colorScale>
    </cfRule>
  </conditionalFormatting>
  <conditionalFormatting sqref="AG307:AH307">
    <cfRule type="iconSet" priority="36">
      <iconSet iconSet="3Symbols">
        <cfvo type="percent" val="0"/>
        <cfvo type="percent" val="33"/>
        <cfvo type="percent" val="67"/>
      </iconSet>
    </cfRule>
  </conditionalFormatting>
  <conditionalFormatting sqref="AQ307">
    <cfRule type="colorScale" priority="37">
      <colorScale>
        <cfvo type="percent" val="45"/>
        <cfvo type="percent" val="85"/>
        <cfvo type="percent" val="100"/>
        <color rgb="FFF8696B"/>
        <color rgb="FFFFEB84"/>
        <color rgb="FF63BE7B"/>
      </colorScale>
    </cfRule>
    <cfRule type="colorScale" priority="38">
      <colorScale>
        <cfvo type="num" val="45"/>
        <cfvo type="num" val="85"/>
        <cfvo type="num" val="100"/>
        <color rgb="FFF8696B"/>
        <color rgb="FFFFEB84"/>
        <color rgb="FF63BE7B"/>
      </colorScale>
    </cfRule>
    <cfRule type="colorScale" priority="39">
      <colorScale>
        <cfvo type="num" val="0"/>
        <cfvo type="num" val="0"/>
        <cfvo type="num" val="85"/>
        <color rgb="FFF8696B"/>
        <color rgb="FFFFEB84"/>
        <color rgb="FF63BE7B"/>
      </colorScale>
    </cfRule>
  </conditionalFormatting>
  <conditionalFormatting sqref="AB307:AB310">
    <cfRule type="colorScale" priority="33">
      <colorScale>
        <cfvo type="percent" val="45"/>
        <cfvo type="percent" val="85"/>
        <cfvo type="percent" val="100"/>
        <color rgb="FFF8696B"/>
        <color rgb="FFFFEB84"/>
        <color rgb="FF63BE7B"/>
      </colorScale>
    </cfRule>
    <cfRule type="colorScale" priority="34">
      <colorScale>
        <cfvo type="num" val="45"/>
        <cfvo type="num" val="85"/>
        <cfvo type="num" val="100"/>
        <color rgb="FFF8696B"/>
        <color rgb="FFFFEB84"/>
        <color rgb="FF63BE7B"/>
      </colorScale>
    </cfRule>
    <cfRule type="colorScale" priority="35">
      <colorScale>
        <cfvo type="num" val="0"/>
        <cfvo type="num" val="0"/>
        <cfvo type="num" val="85"/>
        <color rgb="FFF8696B"/>
        <color rgb="FFFFEB84"/>
        <color rgb="FF63BE7B"/>
      </colorScale>
    </cfRule>
  </conditionalFormatting>
  <conditionalFormatting sqref="AB383:AB388">
    <cfRule type="colorScale" priority="570">
      <colorScale>
        <cfvo type="percent" val="45"/>
        <cfvo type="percent" val="85"/>
        <cfvo type="percent" val="100"/>
        <color rgb="FFF8696B"/>
        <color rgb="FFFFEB84"/>
        <color rgb="FF63BE7B"/>
      </colorScale>
    </cfRule>
    <cfRule type="colorScale" priority="571">
      <colorScale>
        <cfvo type="num" val="45"/>
        <cfvo type="num" val="85"/>
        <cfvo type="num" val="100"/>
        <color rgb="FFF8696B"/>
        <color rgb="FFFFEB84"/>
        <color rgb="FF63BE7B"/>
      </colorScale>
    </cfRule>
    <cfRule type="colorScale" priority="572">
      <colorScale>
        <cfvo type="num" val="0"/>
        <cfvo type="num" val="0"/>
        <cfvo type="num" val="85"/>
        <color rgb="FFF8696B"/>
        <color rgb="FFFFEB84"/>
        <color rgb="FF63BE7B"/>
      </colorScale>
    </cfRule>
  </conditionalFormatting>
  <conditionalFormatting sqref="AG179:AH179">
    <cfRule type="iconSet" priority="29">
      <iconSet iconSet="3Symbols">
        <cfvo type="percent" val="0"/>
        <cfvo type="percent" val="33"/>
        <cfvo type="percent" val="67"/>
      </iconSet>
    </cfRule>
  </conditionalFormatting>
  <conditionalFormatting sqref="AQ179">
    <cfRule type="colorScale" priority="26">
      <colorScale>
        <cfvo type="percent" val="45"/>
        <cfvo type="percent" val="85"/>
        <cfvo type="percent" val="100"/>
        <color rgb="FFF8696B"/>
        <color rgb="FFFFEB84"/>
        <color rgb="FF63BE7B"/>
      </colorScale>
    </cfRule>
    <cfRule type="colorScale" priority="27">
      <colorScale>
        <cfvo type="num" val="45"/>
        <cfvo type="num" val="85"/>
        <cfvo type="num" val="100"/>
        <color rgb="FFF8696B"/>
        <color rgb="FFFFEB84"/>
        <color rgb="FF63BE7B"/>
      </colorScale>
    </cfRule>
    <cfRule type="colorScale" priority="28">
      <colorScale>
        <cfvo type="num" val="0"/>
        <cfvo type="num" val="0"/>
        <cfvo type="num" val="85"/>
        <color rgb="FFF8696B"/>
        <color rgb="FFFFEB84"/>
        <color rgb="FF63BE7B"/>
      </colorScale>
    </cfRule>
  </conditionalFormatting>
  <conditionalFormatting sqref="AB179:AB186">
    <cfRule type="colorScale" priority="30">
      <colorScale>
        <cfvo type="percent" val="45"/>
        <cfvo type="percent" val="85"/>
        <cfvo type="percent" val="100"/>
        <color rgb="FFF8696B"/>
        <color rgb="FFFFEB84"/>
        <color rgb="FF63BE7B"/>
      </colorScale>
    </cfRule>
    <cfRule type="colorScale" priority="31">
      <colorScale>
        <cfvo type="num" val="45"/>
        <cfvo type="num" val="85"/>
        <cfvo type="num" val="100"/>
        <color rgb="FFF8696B"/>
        <color rgb="FFFFEB84"/>
        <color rgb="FF63BE7B"/>
      </colorScale>
    </cfRule>
    <cfRule type="colorScale" priority="32">
      <colorScale>
        <cfvo type="num" val="0"/>
        <cfvo type="num" val="0"/>
        <cfvo type="num" val="85"/>
        <color rgb="FFF8696B"/>
        <color rgb="FFFFEB84"/>
        <color rgb="FF63BE7B"/>
      </colorScale>
    </cfRule>
  </conditionalFormatting>
  <conditionalFormatting sqref="AQ159">
    <cfRule type="colorScale" priority="573">
      <colorScale>
        <cfvo type="percent" val="45"/>
        <cfvo type="percent" val="85"/>
        <cfvo type="percent" val="100"/>
        <color rgb="FFF8696B"/>
        <color rgb="FFFFEB84"/>
        <color rgb="FF63BE7B"/>
      </colorScale>
    </cfRule>
    <cfRule type="colorScale" priority="574">
      <colorScale>
        <cfvo type="num" val="45"/>
        <cfvo type="num" val="85"/>
        <cfvo type="num" val="100"/>
        <color rgb="FFF8696B"/>
        <color rgb="FFFFEB84"/>
        <color rgb="FF63BE7B"/>
      </colorScale>
    </cfRule>
    <cfRule type="colorScale" priority="575">
      <colorScale>
        <cfvo type="num" val="0"/>
        <cfvo type="num" val="0"/>
        <cfvo type="num" val="85"/>
        <color rgb="FFF8696B"/>
        <color rgb="FFFFEB84"/>
        <color rgb="FF63BE7B"/>
      </colorScale>
    </cfRule>
  </conditionalFormatting>
  <conditionalFormatting sqref="AB663:AB670">
    <cfRule type="colorScale" priority="23">
      <colorScale>
        <cfvo type="percent" val="45"/>
        <cfvo type="percent" val="85"/>
        <cfvo type="percent" val="100"/>
        <color rgb="FFF8696B"/>
        <color rgb="FFFFEB84"/>
        <color rgb="FF63BE7B"/>
      </colorScale>
    </cfRule>
    <cfRule type="colorScale" priority="24">
      <colorScale>
        <cfvo type="num" val="45"/>
        <cfvo type="num" val="85"/>
        <cfvo type="num" val="100"/>
        <color rgb="FFF8696B"/>
        <color rgb="FFFFEB84"/>
        <color rgb="FF63BE7B"/>
      </colorScale>
    </cfRule>
    <cfRule type="colorScale" priority="25">
      <colorScale>
        <cfvo type="num" val="0"/>
        <cfvo type="num" val="0"/>
        <cfvo type="num" val="85"/>
        <color rgb="FFF8696B"/>
        <color rgb="FFFFEB84"/>
        <color rgb="FF63BE7B"/>
      </colorScale>
    </cfRule>
  </conditionalFormatting>
  <conditionalFormatting sqref="AB671:AB672 AB675:AB676">
    <cfRule type="colorScale" priority="20">
      <colorScale>
        <cfvo type="percent" val="45"/>
        <cfvo type="percent" val="85"/>
        <cfvo type="percent" val="100"/>
        <color rgb="FFF8696B"/>
        <color rgb="FFFFEB84"/>
        <color rgb="FF63BE7B"/>
      </colorScale>
    </cfRule>
    <cfRule type="colorScale" priority="21">
      <colorScale>
        <cfvo type="num" val="45"/>
        <cfvo type="num" val="85"/>
        <cfvo type="num" val="100"/>
        <color rgb="FFF8696B"/>
        <color rgb="FFFFEB84"/>
        <color rgb="FF63BE7B"/>
      </colorScale>
    </cfRule>
    <cfRule type="colorScale" priority="22">
      <colorScale>
        <cfvo type="num" val="0"/>
        <cfvo type="num" val="0"/>
        <cfvo type="num" val="85"/>
        <color rgb="FFF8696B"/>
        <color rgb="FFFFEB84"/>
        <color rgb="FF63BE7B"/>
      </colorScale>
    </cfRule>
  </conditionalFormatting>
  <conditionalFormatting sqref="AB673:AB674">
    <cfRule type="colorScale" priority="17">
      <colorScale>
        <cfvo type="percent" val="45"/>
        <cfvo type="percent" val="85"/>
        <cfvo type="percent" val="100"/>
        <color rgb="FFF8696B"/>
        <color rgb="FFFFEB84"/>
        <color rgb="FF63BE7B"/>
      </colorScale>
    </cfRule>
    <cfRule type="colorScale" priority="18">
      <colorScale>
        <cfvo type="num" val="45"/>
        <cfvo type="num" val="85"/>
        <cfvo type="num" val="100"/>
        <color rgb="FFF8696B"/>
        <color rgb="FFFFEB84"/>
        <color rgb="FF63BE7B"/>
      </colorScale>
    </cfRule>
    <cfRule type="colorScale" priority="19">
      <colorScale>
        <cfvo type="num" val="0"/>
        <cfvo type="num" val="0"/>
        <cfvo type="num" val="85"/>
        <color rgb="FFF8696B"/>
        <color rgb="FFFFEB84"/>
        <color rgb="FF63BE7B"/>
      </colorScale>
    </cfRule>
  </conditionalFormatting>
  <conditionalFormatting sqref="AG663:AH663">
    <cfRule type="iconSet" priority="16">
      <iconSet iconSet="3Symbols">
        <cfvo type="percent" val="0"/>
        <cfvo type="percent" val="33"/>
        <cfvo type="percent" val="67"/>
      </iconSet>
    </cfRule>
  </conditionalFormatting>
  <conditionalFormatting sqref="AG671">
    <cfRule type="iconSet" priority="15">
      <iconSet iconSet="3Symbols">
        <cfvo type="percent" val="0"/>
        <cfvo type="percent" val="33"/>
        <cfvo type="percent" val="67"/>
      </iconSet>
    </cfRule>
  </conditionalFormatting>
  <conditionalFormatting sqref="AQ663">
    <cfRule type="colorScale" priority="12">
      <colorScale>
        <cfvo type="percent" val="45"/>
        <cfvo type="percent" val="85"/>
        <cfvo type="percent" val="100"/>
        <color rgb="FFF8696B"/>
        <color rgb="FFFFEB84"/>
        <color rgb="FF63BE7B"/>
      </colorScale>
    </cfRule>
    <cfRule type="colorScale" priority="13">
      <colorScale>
        <cfvo type="num" val="45"/>
        <cfvo type="num" val="85"/>
        <cfvo type="num" val="100"/>
        <color rgb="FFF8696B"/>
        <color rgb="FFFFEB84"/>
        <color rgb="FF63BE7B"/>
      </colorScale>
    </cfRule>
    <cfRule type="colorScale" priority="14">
      <colorScale>
        <cfvo type="num" val="0"/>
        <cfvo type="num" val="0"/>
        <cfvo type="num" val="85"/>
        <color rgb="FFF8696B"/>
        <color rgb="FFFFEB84"/>
        <color rgb="FF63BE7B"/>
      </colorScale>
    </cfRule>
  </conditionalFormatting>
  <conditionalFormatting sqref="AQ671">
    <cfRule type="colorScale" priority="9">
      <colorScale>
        <cfvo type="percent" val="45"/>
        <cfvo type="percent" val="85"/>
        <cfvo type="percent" val="100"/>
        <color rgb="FFF8696B"/>
        <color rgb="FFFFEB84"/>
        <color rgb="FF63BE7B"/>
      </colorScale>
    </cfRule>
    <cfRule type="colorScale" priority="10">
      <colorScale>
        <cfvo type="num" val="45"/>
        <cfvo type="num" val="85"/>
        <cfvo type="num" val="100"/>
        <color rgb="FFF8696B"/>
        <color rgb="FFFFEB84"/>
        <color rgb="FF63BE7B"/>
      </colorScale>
    </cfRule>
    <cfRule type="colorScale" priority="11">
      <colorScale>
        <cfvo type="num" val="0"/>
        <cfvo type="num" val="0"/>
        <cfvo type="num" val="85"/>
        <color rgb="FFF8696B"/>
        <color rgb="FFFFEB84"/>
        <color rgb="FF63BE7B"/>
      </colorScale>
    </cfRule>
  </conditionalFormatting>
  <conditionalFormatting sqref="AG753">
    <cfRule type="iconSet" priority="8">
      <iconSet iconSet="3Symbols">
        <cfvo type="percent" val="0"/>
        <cfvo type="percent" val="33"/>
        <cfvo type="percent" val="67"/>
      </iconSet>
    </cfRule>
  </conditionalFormatting>
  <conditionalFormatting sqref="AB753:AB760">
    <cfRule type="colorScale" priority="5">
      <colorScale>
        <cfvo type="percent" val="45"/>
        <cfvo type="percent" val="85"/>
        <cfvo type="percent" val="100"/>
        <color rgb="FFF8696B"/>
        <color rgb="FFFFEB84"/>
        <color rgb="FF63BE7B"/>
      </colorScale>
    </cfRule>
    <cfRule type="colorScale" priority="6">
      <colorScale>
        <cfvo type="num" val="45"/>
        <cfvo type="num" val="85"/>
        <cfvo type="num" val="100"/>
        <color rgb="FFF8696B"/>
        <color rgb="FFFFEB84"/>
        <color rgb="FF63BE7B"/>
      </colorScale>
    </cfRule>
    <cfRule type="colorScale" priority="7">
      <colorScale>
        <cfvo type="num" val="0"/>
        <cfvo type="num" val="0"/>
        <cfvo type="num" val="85"/>
        <color rgb="FFF8696B"/>
        <color rgb="FFFFEB84"/>
        <color rgb="FF63BE7B"/>
      </colorScale>
    </cfRule>
  </conditionalFormatting>
  <conditionalFormatting sqref="AQ753">
    <cfRule type="colorScale" priority="2">
      <colorScale>
        <cfvo type="percent" val="45"/>
        <cfvo type="percent" val="85"/>
        <cfvo type="percent" val="100"/>
        <color rgb="FFF8696B"/>
        <color rgb="FFFFEB84"/>
        <color rgb="FF63BE7B"/>
      </colorScale>
    </cfRule>
    <cfRule type="colorScale" priority="3">
      <colorScale>
        <cfvo type="num" val="45"/>
        <cfvo type="num" val="85"/>
        <cfvo type="num" val="100"/>
        <color rgb="FFF8696B"/>
        <color rgb="FFFFEB84"/>
        <color rgb="FF63BE7B"/>
      </colorScale>
    </cfRule>
    <cfRule type="colorScale" priority="4">
      <colorScale>
        <cfvo type="num" val="0"/>
        <cfvo type="num" val="0"/>
        <cfvo type="num" val="85"/>
        <color rgb="FFF8696B"/>
        <color rgb="FFFFEB84"/>
        <color rgb="FF63BE7B"/>
      </colorScale>
    </cfRule>
  </conditionalFormatting>
  <conditionalFormatting sqref="AH119">
    <cfRule type="iconSet" priority="1">
      <iconSet iconSet="3Symbols">
        <cfvo type="percent" val="0"/>
        <cfvo type="percent" val="33"/>
        <cfvo type="percent" val="67"/>
      </iconSet>
    </cfRule>
  </conditionalFormatting>
  <conditionalFormatting sqref="AQ195">
    <cfRule type="colorScale" priority="576">
      <colorScale>
        <cfvo type="percent" val="45"/>
        <cfvo type="percent" val="85"/>
        <cfvo type="percent" val="100"/>
        <color rgb="FFF8696B"/>
        <color rgb="FFFFEB84"/>
        <color rgb="FF63BE7B"/>
      </colorScale>
    </cfRule>
    <cfRule type="colorScale" priority="577">
      <colorScale>
        <cfvo type="num" val="45"/>
        <cfvo type="num" val="85"/>
        <cfvo type="num" val="100"/>
        <color rgb="FFF8696B"/>
        <color rgb="FFFFEB84"/>
        <color rgb="FF63BE7B"/>
      </colorScale>
    </cfRule>
    <cfRule type="colorScale" priority="578">
      <colorScale>
        <cfvo type="num" val="0"/>
        <cfvo type="num" val="0"/>
        <cfvo type="num" val="85"/>
        <color rgb="FFF8696B"/>
        <color rgb="FFFFEB84"/>
        <color rgb="FF63BE7B"/>
      </colorScale>
    </cfRule>
  </conditionalFormatting>
  <conditionalFormatting sqref="AQ77">
    <cfRule type="colorScale" priority="579">
      <colorScale>
        <cfvo type="percent" val="45"/>
        <cfvo type="percent" val="85"/>
        <cfvo type="percent" val="100"/>
        <color rgb="FFF8696B"/>
        <color rgb="FFFFEB84"/>
        <color rgb="FF63BE7B"/>
      </colorScale>
    </cfRule>
    <cfRule type="colorScale" priority="580">
      <colorScale>
        <cfvo type="num" val="45"/>
        <cfvo type="num" val="85"/>
        <cfvo type="num" val="100"/>
        <color rgb="FFF8696B"/>
        <color rgb="FFFFEB84"/>
        <color rgb="FF63BE7B"/>
      </colorScale>
    </cfRule>
    <cfRule type="colorScale" priority="581">
      <colorScale>
        <cfvo type="num" val="0"/>
        <cfvo type="num" val="0"/>
        <cfvo type="num" val="85"/>
        <color rgb="FFF8696B"/>
        <color rgb="FFFFEB84"/>
        <color rgb="FF63BE7B"/>
      </colorScale>
    </cfRule>
  </conditionalFormatting>
  <conditionalFormatting sqref="AG77:AH77">
    <cfRule type="iconSet" priority="582">
      <iconSet iconSet="3Symbols">
        <cfvo type="percent" val="0"/>
        <cfvo type="percent" val="33"/>
        <cfvo type="percent" val="67"/>
      </iconSet>
    </cfRule>
  </conditionalFormatting>
  <conditionalFormatting sqref="AE5:AE910">
    <cfRule type="iconSet" priority="583">
      <iconSet iconSet="4Rating">
        <cfvo type="percent" val="0"/>
        <cfvo type="formula" val="IF($O$6&lt;$O$5,&quot;-1&quot;)"/>
        <cfvo type="formula" val="IF($O$6=$O$5,&quot;0&quot;)"/>
        <cfvo type="formula" val="IF($O$6&gt;$O$5,&quot;1&quot;)" gte="0"/>
      </iconSet>
    </cfRule>
  </conditionalFormatting>
  <pageMargins left="0.7" right="0.7" top="0.75" bottom="0.75" header="0.3" footer="0.3"/>
  <pageSetup paperSize="9" scale="24" orientation="portrait" r:id="rId1"/>
  <colBreaks count="1" manualBreakCount="1">
    <brk id="30"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113373C3F117F4193DEA7F6B1A5491C" ma:contentTypeVersion="4" ma:contentTypeDescription="Crear nuevo documento." ma:contentTypeScope="" ma:versionID="1da49d80850443cf68db0b2314f25642">
  <xsd:schema xmlns:xsd="http://www.w3.org/2001/XMLSchema" xmlns:xs="http://www.w3.org/2001/XMLSchema" xmlns:p="http://schemas.microsoft.com/office/2006/metadata/properties" xmlns:ns2="a1b4feb0-f3d9-49cd-8f2c-466498463f02" targetNamespace="http://schemas.microsoft.com/office/2006/metadata/properties" ma:root="true" ma:fieldsID="bb3b44eafd39b01b7e952328a3893a2f" ns2:_="">
    <xsd:import namespace="a1b4feb0-f3d9-49cd-8f2c-466498463f02"/>
    <xsd:element name="properties">
      <xsd:complexType>
        <xsd:sequence>
          <xsd:element name="documentManagement">
            <xsd:complexType>
              <xsd:all>
                <xsd:element ref="ns2:Formato" minOccurs="0"/>
                <xsd:element ref="ns2:Filtro" minOccurs="0"/>
                <xsd:element ref="ns2:Vigencia" minOccurs="0"/>
                <xsd:element ref="ns2:Vigencia_x0020_plan_x0020_de_x0020_accion_x0020_inici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b4feb0-f3d9-49cd-8f2c-466498463f02"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Vigencia" ma:index="10" nillable="true" ma:displayName="Vigencia" ma:internalName="Vigencia">
      <xsd:simpleType>
        <xsd:restriction base="dms:Text">
          <xsd:maxLength value="255"/>
        </xsd:restriction>
      </xsd:simpleType>
    </xsd:element>
    <xsd:element name="Vigencia_x0020_plan_x0020_de_x0020_accion_x0020_inicial" ma:index="11" nillable="true" ma:displayName="Vigencia plan de accion inicial" ma:default="2020" ma:format="Dropdown" ma:internalName="Vigencia_x0020_plan_x0020_de_x0020_accion_x0020_inicial">
      <xsd:simpleType>
        <xsd:restriction base="dms:Choice">
          <xsd:enumeration value="2020"/>
          <xsd:enumeration value="2019"/>
          <xsd:enumeration value="2018"/>
          <xsd:enumeration value="2017"/>
          <xsd:enumeration value="2016"/>
          <xsd:enumeration value="2015"/>
          <xsd:enumeration value="201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igencia xmlns="a1b4feb0-f3d9-49cd-8f2c-466498463f02">2020</Vigencia>
    <Filtro xmlns="a1b4feb0-f3d9-49cd-8f2c-466498463f02" xsi:nil="true"/>
    <Formato xmlns="a1b4feb0-f3d9-49cd-8f2c-466498463f02">/Style%20Library/Images/xls.svg</Formato>
    <Vigencia_x0020_plan_x0020_de_x0020_accion_x0020_inicial xmlns="a1b4feb0-f3d9-49cd-8f2c-466498463f02" xsi:nil="true"/>
  </documentManagement>
</p:properties>
</file>

<file path=customXml/itemProps1.xml><?xml version="1.0" encoding="utf-8"?>
<ds:datastoreItem xmlns:ds="http://schemas.openxmlformats.org/officeDocument/2006/customXml" ds:itemID="{9CA6E1E0-1053-4A44-AB52-4E79AEEB09DA}"/>
</file>

<file path=customXml/itemProps2.xml><?xml version="1.0" encoding="utf-8"?>
<ds:datastoreItem xmlns:ds="http://schemas.openxmlformats.org/officeDocument/2006/customXml" ds:itemID="{96FF53B7-D08E-4D76-99F0-63CA78011453}"/>
</file>

<file path=customXml/itemProps3.xml><?xml version="1.0" encoding="utf-8"?>
<ds:datastoreItem xmlns:ds="http://schemas.openxmlformats.org/officeDocument/2006/customXml" ds:itemID="{9587113E-AAED-4DD6-AAA9-A39575AF01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OAP 2020 CR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A2. Plan de Acción II Trimestre de 2020</dc:title>
  <dc:creator>Emilia</dc:creator>
  <cp:lastModifiedBy>Emilia</cp:lastModifiedBy>
  <dcterms:created xsi:type="dcterms:W3CDTF">2020-08-06T22:32:31Z</dcterms:created>
  <dcterms:modified xsi:type="dcterms:W3CDTF">2020-08-06T22:33:24Z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0x0101001113373C3F117F4193DEA7F6B1A5491C</vt:lpwstr>
  </property>
</Properties>
</file>